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240" yWindow="525" windowWidth="28455" windowHeight="13995" tabRatio="784"/>
  </bookViews>
  <sheets>
    <sheet name="Rekapitulace stavby" sheetId="1" r:id="rId1"/>
    <sheet name="HORICE 1 - SO-01-Vlastní ..." sheetId="2" r:id="rId2"/>
    <sheet name="RR - UT1" sheetId="3" r:id="rId3"/>
    <sheet name="RR - UT2" sheetId="4" r:id="rId4"/>
    <sheet name="RR - ZTI VNITRNI1" sheetId="5" r:id="rId5"/>
    <sheet name="RR - ZTI VNITRNI2" sheetId="6" r:id="rId6"/>
    <sheet name="RR - ZTI VENKOVNI KANALIZACE1" sheetId="7" r:id="rId7"/>
    <sheet name="RR - ZTI VENKOVNI KANALIZACE2" sheetId="8" r:id="rId8"/>
    <sheet name="RR - PLYN VNITRNI1" sheetId="9" r:id="rId9"/>
    <sheet name="RR - PLYN VNITRNI2" sheetId="10" r:id="rId10"/>
    <sheet name="RR - VZT" sheetId="11" r:id="rId11"/>
    <sheet name="RR - VZT2" sheetId="12" r:id="rId12"/>
    <sheet name="RR_EL - Souhrn" sheetId="14" r:id="rId13"/>
    <sheet name="RR_EL - Položky" sheetId="15" r:id="rId14"/>
  </sheets>
  <definedNames>
    <definedName name="_xlnm._FilterDatabase" localSheetId="1" hidden="1">'HORICE 1 - SO-01-Vlastní ...'!$C$142:$K$391</definedName>
    <definedName name="_xlnm._FilterDatabase" localSheetId="11" hidden="1">'RR - VZT2'!$C$120:$K$166</definedName>
    <definedName name="cisloobjektu">'RR - UT1'!$A$4</definedName>
    <definedName name="cislostavby">'RR - UT1'!#REF!</definedName>
    <definedName name="Datum">'RR - UT1'!$B$26</definedName>
    <definedName name="Dil">#REF!</definedName>
    <definedName name="Dodavka">#REF!</definedName>
    <definedName name="Dodavka0">'RR - UT2'!#REF!</definedName>
    <definedName name="HSV">#REF!</definedName>
    <definedName name="HSV0">'RR - UT2'!#REF!</definedName>
    <definedName name="HZS">#REF!</definedName>
    <definedName name="HZS0">'RR - UT2'!#REF!</definedName>
    <definedName name="JKSO">'RR - UT1'!$F$4</definedName>
    <definedName name="MJ">'RR - UT1'!$G$4</definedName>
    <definedName name="Mont">#REF!</definedName>
    <definedName name="Montaz0">'RR - UT2'!#REF!</definedName>
    <definedName name="NazevDilu">#REF!</definedName>
    <definedName name="nazevobjektu">'RR - UT1'!$C$4</definedName>
    <definedName name="nazevstavby">'RR - UT1'!$A$6</definedName>
    <definedName name="_xlnm.Print_Titles" localSheetId="1">'HORICE 1 - SO-01-Vlastní ...'!$142:$142</definedName>
    <definedName name="_xlnm.Print_Titles" localSheetId="0">'Rekapitulace stavby'!$92:$92</definedName>
    <definedName name="_xlnm.Print_Titles" localSheetId="9">'RR - PLYN VNITRNI2'!$1:$6</definedName>
    <definedName name="_xlnm.Print_Titles" localSheetId="3">'RR - UT2'!$1:$6</definedName>
    <definedName name="_xlnm.Print_Titles" localSheetId="10">'RR - VZT'!$92:$92</definedName>
    <definedName name="_xlnm.Print_Titles" localSheetId="11">'RR - VZT2'!$120:$120</definedName>
    <definedName name="_xlnm.Print_Titles" localSheetId="7">'RR - ZTI VENKOVNI KANALIZACE2'!$1:$6</definedName>
    <definedName name="_xlnm.Print_Titles" localSheetId="5">'RR - ZTI VNITRNI2'!$1:$6</definedName>
    <definedName name="Objednatel">'RR - UT1'!$C$8</definedName>
    <definedName name="_xlnm.Print_Area" localSheetId="1">'HORICE 1 - SO-01-Vlastní ...'!$C$4:$J$76,'HORICE 1 - SO-01-Vlastní ...'!$C$82:$J$124,'HORICE 1 - SO-01-Vlastní ...'!$C$130:$K$391</definedName>
    <definedName name="_xlnm.Print_Area" localSheetId="0">'Rekapitulace stavby'!$D$4:$AO$76,'Rekapitulace stavby'!$C$82:$AQ$96</definedName>
    <definedName name="_xlnm.Print_Area" localSheetId="8">'RR - PLYN VNITRNI1'!$A$1:$G$39</definedName>
    <definedName name="_xlnm.Print_Area" localSheetId="9">'RR - PLYN VNITRNI2'!$A$1:$H$28</definedName>
    <definedName name="_xlnm.Print_Area" localSheetId="2">'RR - UT1'!$A$1:$G$39</definedName>
    <definedName name="_xlnm.Print_Area" localSheetId="3">'RR - UT2'!$A$1:$H$52</definedName>
    <definedName name="_xlnm.Print_Area" localSheetId="10">'RR - VZT'!$D$4:$AO$76,'RR - VZT'!$C$82:$AQ$99</definedName>
    <definedName name="_xlnm.Print_Area" localSheetId="11">'RR - VZT2'!$C$4:$J$76,'RR - VZT2'!$C$108:$J$166</definedName>
    <definedName name="_xlnm.Print_Area" localSheetId="6">'RR - ZTI VENKOVNI KANALIZACE1'!$A$1:$G$39</definedName>
    <definedName name="_xlnm.Print_Area" localSheetId="7">'RR - ZTI VENKOVNI KANALIZACE2'!$A$1:$H$36</definedName>
    <definedName name="_xlnm.Print_Area" localSheetId="4">'RR - ZTI VNITRNI1'!$A$1:$G$39</definedName>
    <definedName name="_xlnm.Print_Area" localSheetId="5">'RR - ZTI VNITRNI2'!$A$1:$H$128</definedName>
    <definedName name="_xlnm.Print_Area" localSheetId="13">'RR_EL - Položky'!$A$1:$J$129</definedName>
    <definedName name="_xlnm.Print_Area" localSheetId="12">'RR_EL - Souhrn'!$A$1:$N$47</definedName>
    <definedName name="PocetMJ">'RR - UT1'!$G$7</definedName>
    <definedName name="Poznamka">'RR - UT1'!$B$32</definedName>
    <definedName name="Projektant">'RR - UT1'!$C$7</definedName>
    <definedName name="PSV">#REF!</definedName>
    <definedName name="PSV0">'RR - UT2'!#REF!</definedName>
    <definedName name="SloupecCC">'RR - UT2'!$H$6</definedName>
    <definedName name="SloupecCisloPol">'RR - UT2'!$C$6</definedName>
    <definedName name="SloupecJC">'RR - UT2'!$G$6</definedName>
    <definedName name="SloupecMJ">'RR - UT2'!$E$6</definedName>
    <definedName name="SloupecMnozstvi">'RR - UT2'!$F$6</definedName>
    <definedName name="SloupecNazPol">'RR - UT2'!$D$6</definedName>
    <definedName name="SloupecPC">'RR - UT2'!$B$6</definedName>
    <definedName name="solver_lin" localSheetId="9" hidden="1">0</definedName>
    <definedName name="solver_lin" localSheetId="3" hidden="1">0</definedName>
    <definedName name="solver_lin" localSheetId="7" hidden="1">0</definedName>
    <definedName name="solver_lin" localSheetId="5" hidden="1">0</definedName>
    <definedName name="solver_num" localSheetId="9" hidden="1">0</definedName>
    <definedName name="solver_num" localSheetId="3" hidden="1">0</definedName>
    <definedName name="solver_num" localSheetId="7" hidden="1">0</definedName>
    <definedName name="solver_num" localSheetId="5" hidden="1">0</definedName>
    <definedName name="solver_opt" localSheetId="9" hidden="1">'RR - PLYN VNITRNI2'!#REF!</definedName>
    <definedName name="solver_opt" localSheetId="3" hidden="1">'RR - UT2'!#REF!</definedName>
    <definedName name="solver_opt" localSheetId="7" hidden="1">'RR - ZTI VENKOVNI KANALIZACE2'!#REF!</definedName>
    <definedName name="solver_opt" localSheetId="5" hidden="1">'RR - ZTI VNITRNI2'!#REF!</definedName>
    <definedName name="solver_typ" localSheetId="9" hidden="1">1</definedName>
    <definedName name="solver_typ" localSheetId="3" hidden="1">1</definedName>
    <definedName name="solver_typ" localSheetId="7" hidden="1">1</definedName>
    <definedName name="solver_typ" localSheetId="5" hidden="1">1</definedName>
    <definedName name="solver_val" localSheetId="9" hidden="1">0</definedName>
    <definedName name="solver_val" localSheetId="3" hidden="1">0</definedName>
    <definedName name="solver_val" localSheetId="7" hidden="1">0</definedName>
    <definedName name="solver_val" localSheetId="5" hidden="1">0</definedName>
    <definedName name="Typ">'RR - UT2'!#REF!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'RR - UT1'!$G$9</definedName>
    <definedName name="Zaklad22">'RR - UT1'!#REF!</definedName>
    <definedName name="Zaklad5">'RR - UT1'!#REF!</definedName>
    <definedName name="Zhotovitel">'RR - UT1'!$E$11</definedName>
  </definedNames>
  <calcPr calcId="124519"/>
</workbook>
</file>

<file path=xl/calcChain.xml><?xml version="1.0" encoding="utf-8"?>
<calcChain xmlns="http://schemas.openxmlformats.org/spreadsheetml/2006/main">
  <c r="BK143" i="2"/>
  <c r="H122" i="15" l="1"/>
  <c r="F122"/>
  <c r="I122" s="1"/>
  <c r="I121"/>
  <c r="H121"/>
  <c r="I120"/>
  <c r="H120"/>
  <c r="H119"/>
  <c r="I119" s="1"/>
  <c r="F118"/>
  <c r="I118" s="1"/>
  <c r="I117"/>
  <c r="H117"/>
  <c r="I116"/>
  <c r="H116"/>
  <c r="I113"/>
  <c r="H113"/>
  <c r="I112"/>
  <c r="F112"/>
  <c r="I111"/>
  <c r="F111"/>
  <c r="F110"/>
  <c r="I110" s="1"/>
  <c r="I109"/>
  <c r="F109"/>
  <c r="I108"/>
  <c r="F108"/>
  <c r="F107"/>
  <c r="I107" s="1"/>
  <c r="I104"/>
  <c r="H104"/>
  <c r="F104"/>
  <c r="I103"/>
  <c r="H103"/>
  <c r="F103"/>
  <c r="I102"/>
  <c r="H102"/>
  <c r="F102"/>
  <c r="I101"/>
  <c r="H101"/>
  <c r="F101"/>
  <c r="I100"/>
  <c r="F100"/>
  <c r="F99"/>
  <c r="I99" s="1"/>
  <c r="I98"/>
  <c r="H98"/>
  <c r="F98"/>
  <c r="H97"/>
  <c r="F97"/>
  <c r="I97" s="1"/>
  <c r="I96"/>
  <c r="H96"/>
  <c r="F96"/>
  <c r="H95"/>
  <c r="F95"/>
  <c r="I95" s="1"/>
  <c r="I92"/>
  <c r="H92"/>
  <c r="F92"/>
  <c r="I91"/>
  <c r="H91"/>
  <c r="F91"/>
  <c r="I90"/>
  <c r="F90"/>
  <c r="I87"/>
  <c r="F87"/>
  <c r="I86"/>
  <c r="H86"/>
  <c r="H85"/>
  <c r="I85" s="1"/>
  <c r="I84"/>
  <c r="H84"/>
  <c r="H83"/>
  <c r="I83" s="1"/>
  <c r="I82"/>
  <c r="H82"/>
  <c r="I81"/>
  <c r="H81"/>
  <c r="H80"/>
  <c r="I80" s="1"/>
  <c r="I79"/>
  <c r="H79"/>
  <c r="I78"/>
  <c r="H78"/>
  <c r="H77"/>
  <c r="I77" s="1"/>
  <c r="I76"/>
  <c r="H76"/>
  <c r="D75"/>
  <c r="H75" s="1"/>
  <c r="I75" s="1"/>
  <c r="I72"/>
  <c r="H72"/>
  <c r="H71"/>
  <c r="I71" s="1"/>
  <c r="I70"/>
  <c r="H70"/>
  <c r="I69"/>
  <c r="H69"/>
  <c r="F68"/>
  <c r="I68" s="1"/>
  <c r="I67"/>
  <c r="F67"/>
  <c r="H66"/>
  <c r="I66" s="1"/>
  <c r="I65"/>
  <c r="H65"/>
  <c r="I64"/>
  <c r="H64"/>
  <c r="I61"/>
  <c r="H61"/>
  <c r="F61"/>
  <c r="I60"/>
  <c r="H60"/>
  <c r="F60"/>
  <c r="I59"/>
  <c r="H59"/>
  <c r="F59"/>
  <c r="I58"/>
  <c r="H58"/>
  <c r="F58"/>
  <c r="I57"/>
  <c r="H57"/>
  <c r="F57"/>
  <c r="I56"/>
  <c r="H56"/>
  <c r="F56"/>
  <c r="I55"/>
  <c r="H55"/>
  <c r="F55"/>
  <c r="I54"/>
  <c r="H54"/>
  <c r="F54"/>
  <c r="I53"/>
  <c r="H53"/>
  <c r="F53"/>
  <c r="I52"/>
  <c r="H52"/>
  <c r="F52"/>
  <c r="I51"/>
  <c r="H51"/>
  <c r="F51"/>
  <c r="I50"/>
  <c r="H50"/>
  <c r="F50"/>
  <c r="I49"/>
  <c r="H49"/>
  <c r="F49"/>
  <c r="H46"/>
  <c r="F46"/>
  <c r="I46" s="1"/>
  <c r="H45"/>
  <c r="F45"/>
  <c r="I45" s="1"/>
  <c r="H44"/>
  <c r="F44"/>
  <c r="I44" s="1"/>
  <c r="H43"/>
  <c r="F43"/>
  <c r="I43" s="1"/>
  <c r="H42"/>
  <c r="F42"/>
  <c r="I42" s="1"/>
  <c r="H41"/>
  <c r="F41"/>
  <c r="I41" s="1"/>
  <c r="H40"/>
  <c r="F40"/>
  <c r="I40" s="1"/>
  <c r="I37"/>
  <c r="H37"/>
  <c r="F37"/>
  <c r="I36"/>
  <c r="H36"/>
  <c r="F36"/>
  <c r="I35"/>
  <c r="H35"/>
  <c r="F35"/>
  <c r="I34"/>
  <c r="H34"/>
  <c r="F34"/>
  <c r="I33"/>
  <c r="H33"/>
  <c r="F33"/>
  <c r="H30"/>
  <c r="F30"/>
  <c r="I30" s="1"/>
  <c r="H29"/>
  <c r="F29"/>
  <c r="I29" s="1"/>
  <c r="H28"/>
  <c r="F28"/>
  <c r="I28" s="1"/>
  <c r="H27"/>
  <c r="F27"/>
  <c r="I27" s="1"/>
  <c r="I24"/>
  <c r="H24"/>
  <c r="F24"/>
  <c r="I23"/>
  <c r="H23"/>
  <c r="F23"/>
  <c r="H22"/>
  <c r="F22"/>
  <c r="I22" s="1"/>
  <c r="I21"/>
  <c r="H21"/>
  <c r="F21"/>
  <c r="H20"/>
  <c r="F20"/>
  <c r="I20" s="1"/>
  <c r="I19"/>
  <c r="H19"/>
  <c r="F19"/>
  <c r="H18"/>
  <c r="F18"/>
  <c r="I18" s="1"/>
  <c r="H15"/>
  <c r="F15"/>
  <c r="I15" s="1"/>
  <c r="H14"/>
  <c r="F14"/>
  <c r="I14" s="1"/>
  <c r="H13"/>
  <c r="F13"/>
  <c r="I13" s="1"/>
  <c r="H12"/>
  <c r="F12"/>
  <c r="I12" s="1"/>
  <c r="H11"/>
  <c r="F11"/>
  <c r="I11" s="1"/>
  <c r="H10"/>
  <c r="F10"/>
  <c r="I10" s="1"/>
  <c r="H9"/>
  <c r="F9"/>
  <c r="I9" s="1"/>
  <c r="H8"/>
  <c r="H124" s="1"/>
  <c r="H127" s="1"/>
  <c r="G18" i="14" s="1"/>
  <c r="G23" s="1"/>
  <c r="G25" s="1"/>
  <c r="F8" i="15"/>
  <c r="I8" s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G43" i="14"/>
  <c r="G24"/>
  <c r="G16"/>
  <c r="BK166" i="12"/>
  <c r="BI166"/>
  <c r="BH166"/>
  <c r="BG166"/>
  <c r="BF166"/>
  <c r="T166"/>
  <c r="R166"/>
  <c r="P166"/>
  <c r="J166"/>
  <c r="BE166" s="1"/>
  <c r="BK165"/>
  <c r="BI165"/>
  <c r="BH165"/>
  <c r="BG165"/>
  <c r="BF165"/>
  <c r="T165"/>
  <c r="R165"/>
  <c r="P165"/>
  <c r="J165"/>
  <c r="BE165" s="1"/>
  <c r="BK164"/>
  <c r="BI164"/>
  <c r="BH164"/>
  <c r="BG164"/>
  <c r="BF164"/>
  <c r="T164"/>
  <c r="R164"/>
  <c r="P164"/>
  <c r="J164"/>
  <c r="BE164" s="1"/>
  <c r="BK163"/>
  <c r="BI163"/>
  <c r="BH163"/>
  <c r="BG163"/>
  <c r="BF163"/>
  <c r="BE163"/>
  <c r="T163"/>
  <c r="R163"/>
  <c r="P163"/>
  <c r="J163"/>
  <c r="BK162"/>
  <c r="BI162"/>
  <c r="BH162"/>
  <c r="BG162"/>
  <c r="BF162"/>
  <c r="T162"/>
  <c r="R162"/>
  <c r="P162"/>
  <c r="J162"/>
  <c r="BE162" s="1"/>
  <c r="BK161"/>
  <c r="BI161"/>
  <c r="BH161"/>
  <c r="BG161"/>
  <c r="BF161"/>
  <c r="T161"/>
  <c r="R161"/>
  <c r="R160" s="1"/>
  <c r="P161"/>
  <c r="J161"/>
  <c r="BE161" s="1"/>
  <c r="BK160"/>
  <c r="J160" s="1"/>
  <c r="J101" s="1"/>
  <c r="T160"/>
  <c r="P160"/>
  <c r="BK159"/>
  <c r="BI159"/>
  <c r="BH159"/>
  <c r="BG159"/>
  <c r="BF159"/>
  <c r="T159"/>
  <c r="R159"/>
  <c r="P159"/>
  <c r="J159"/>
  <c r="BE159" s="1"/>
  <c r="BK158"/>
  <c r="BI158"/>
  <c r="BH158"/>
  <c r="BG158"/>
  <c r="BF158"/>
  <c r="T158"/>
  <c r="R158"/>
  <c r="P158"/>
  <c r="J158"/>
  <c r="BE158" s="1"/>
  <c r="BK157"/>
  <c r="BI157"/>
  <c r="BH157"/>
  <c r="BG157"/>
  <c r="BF157"/>
  <c r="T157"/>
  <c r="R157"/>
  <c r="P157"/>
  <c r="J157"/>
  <c r="BE157" s="1"/>
  <c r="BK156"/>
  <c r="BI156"/>
  <c r="BH156"/>
  <c r="BG156"/>
  <c r="BF156"/>
  <c r="BE156"/>
  <c r="T156"/>
  <c r="R156"/>
  <c r="P156"/>
  <c r="J156"/>
  <c r="BK155"/>
  <c r="BI155"/>
  <c r="BH155"/>
  <c r="BG155"/>
  <c r="BF155"/>
  <c r="T155"/>
  <c r="R155"/>
  <c r="P155"/>
  <c r="J155"/>
  <c r="BE155" s="1"/>
  <c r="BK154"/>
  <c r="BI154"/>
  <c r="BH154"/>
  <c r="BG154"/>
  <c r="BF154"/>
  <c r="T154"/>
  <c r="R154"/>
  <c r="R153" s="1"/>
  <c r="P154"/>
  <c r="P153" s="1"/>
  <c r="J154"/>
  <c r="BE154" s="1"/>
  <c r="BK153"/>
  <c r="J153" s="1"/>
  <c r="J100" s="1"/>
  <c r="T153"/>
  <c r="BK152"/>
  <c r="BI152"/>
  <c r="BH152"/>
  <c r="BG152"/>
  <c r="BF152"/>
  <c r="T152"/>
  <c r="R152"/>
  <c r="P152"/>
  <c r="J152"/>
  <c r="BE152" s="1"/>
  <c r="BK151"/>
  <c r="BI151"/>
  <c r="BH151"/>
  <c r="BG151"/>
  <c r="BF151"/>
  <c r="T151"/>
  <c r="R151"/>
  <c r="P151"/>
  <c r="J151"/>
  <c r="BE151" s="1"/>
  <c r="BK150"/>
  <c r="BI150"/>
  <c r="BH150"/>
  <c r="BG150"/>
  <c r="BF150"/>
  <c r="T150"/>
  <c r="R150"/>
  <c r="P150"/>
  <c r="J150"/>
  <c r="BE150" s="1"/>
  <c r="BK149"/>
  <c r="BI149"/>
  <c r="BH149"/>
  <c r="BG149"/>
  <c r="BF149"/>
  <c r="BE149"/>
  <c r="T149"/>
  <c r="R149"/>
  <c r="P149"/>
  <c r="J149"/>
  <c r="BK148"/>
  <c r="BI148"/>
  <c r="BH148"/>
  <c r="BG148"/>
  <c r="BF148"/>
  <c r="T148"/>
  <c r="R148"/>
  <c r="P148"/>
  <c r="J148"/>
  <c r="BE148" s="1"/>
  <c r="BK147"/>
  <c r="BI147"/>
  <c r="BH147"/>
  <c r="BG147"/>
  <c r="BF147"/>
  <c r="T147"/>
  <c r="R147"/>
  <c r="P147"/>
  <c r="J147"/>
  <c r="BE147" s="1"/>
  <c r="BK146"/>
  <c r="BI146"/>
  <c r="BH146"/>
  <c r="BG146"/>
  <c r="BF146"/>
  <c r="T146"/>
  <c r="R146"/>
  <c r="P146"/>
  <c r="J146"/>
  <c r="BE146" s="1"/>
  <c r="BK145"/>
  <c r="BI145"/>
  <c r="BH145"/>
  <c r="BG145"/>
  <c r="BF145"/>
  <c r="BE145"/>
  <c r="T145"/>
  <c r="R145"/>
  <c r="P145"/>
  <c r="J145"/>
  <c r="BK144"/>
  <c r="BI144"/>
  <c r="BH144"/>
  <c r="BG144"/>
  <c r="BF144"/>
  <c r="BE144"/>
  <c r="T144"/>
  <c r="R144"/>
  <c r="P144"/>
  <c r="J144"/>
  <c r="BK143"/>
  <c r="BI143"/>
  <c r="BH143"/>
  <c r="BG143"/>
  <c r="BF143"/>
  <c r="T143"/>
  <c r="R143"/>
  <c r="P143"/>
  <c r="J143"/>
  <c r="BE143" s="1"/>
  <c r="BK142"/>
  <c r="BI142"/>
  <c r="BH142"/>
  <c r="BG142"/>
  <c r="BF142"/>
  <c r="T142"/>
  <c r="R142"/>
  <c r="P142"/>
  <c r="J142"/>
  <c r="BE142" s="1"/>
  <c r="BK141"/>
  <c r="BI141"/>
  <c r="BH141"/>
  <c r="BG141"/>
  <c r="BF141"/>
  <c r="BE141"/>
  <c r="T141"/>
  <c r="R141"/>
  <c r="P141"/>
  <c r="J141"/>
  <c r="BK140"/>
  <c r="BI140"/>
  <c r="BH140"/>
  <c r="BG140"/>
  <c r="BF140"/>
  <c r="BE140"/>
  <c r="T140"/>
  <c r="R140"/>
  <c r="P140"/>
  <c r="J140"/>
  <c r="BK139"/>
  <c r="BI139"/>
  <c r="BH139"/>
  <c r="BG139"/>
  <c r="BF139"/>
  <c r="T139"/>
  <c r="R139"/>
  <c r="P139"/>
  <c r="J139"/>
  <c r="BE139" s="1"/>
  <c r="BK138"/>
  <c r="BI138"/>
  <c r="BH138"/>
  <c r="BG138"/>
  <c r="BF138"/>
  <c r="T138"/>
  <c r="R138"/>
  <c r="P138"/>
  <c r="J138"/>
  <c r="BE138" s="1"/>
  <c r="BK137"/>
  <c r="BI137"/>
  <c r="BH137"/>
  <c r="BG137"/>
  <c r="BF137"/>
  <c r="BE137"/>
  <c r="T137"/>
  <c r="R137"/>
  <c r="P137"/>
  <c r="J137"/>
  <c r="BK136"/>
  <c r="BI136"/>
  <c r="BH136"/>
  <c r="BG136"/>
  <c r="BF136"/>
  <c r="BE136"/>
  <c r="T136"/>
  <c r="R136"/>
  <c r="P136"/>
  <c r="J136"/>
  <c r="BK135"/>
  <c r="BK134" s="1"/>
  <c r="J134" s="1"/>
  <c r="J99" s="1"/>
  <c r="BI135"/>
  <c r="BH135"/>
  <c r="BG135"/>
  <c r="BF135"/>
  <c r="T135"/>
  <c r="R135"/>
  <c r="R134" s="1"/>
  <c r="P135"/>
  <c r="J135"/>
  <c r="BE135" s="1"/>
  <c r="T134"/>
  <c r="P134"/>
  <c r="BK133"/>
  <c r="BI133"/>
  <c r="BH133"/>
  <c r="BG133"/>
  <c r="BF133"/>
  <c r="T133"/>
  <c r="R133"/>
  <c r="P133"/>
  <c r="J133"/>
  <c r="BE133" s="1"/>
  <c r="BK132"/>
  <c r="BI132"/>
  <c r="BH132"/>
  <c r="BG132"/>
  <c r="BF132"/>
  <c r="T132"/>
  <c r="R132"/>
  <c r="P132"/>
  <c r="J132"/>
  <c r="BE132" s="1"/>
  <c r="BK131"/>
  <c r="BI131"/>
  <c r="BH131"/>
  <c r="BG131"/>
  <c r="BF131"/>
  <c r="T131"/>
  <c r="R131"/>
  <c r="P131"/>
  <c r="J131"/>
  <c r="BE131" s="1"/>
  <c r="BK130"/>
  <c r="BI130"/>
  <c r="BH130"/>
  <c r="BG130"/>
  <c r="BF130"/>
  <c r="BE130"/>
  <c r="T130"/>
  <c r="R130"/>
  <c r="P130"/>
  <c r="J130"/>
  <c r="BK129"/>
  <c r="BI129"/>
  <c r="BH129"/>
  <c r="BG129"/>
  <c r="BF129"/>
  <c r="BE129"/>
  <c r="T129"/>
  <c r="R129"/>
  <c r="P129"/>
  <c r="J129"/>
  <c r="BK128"/>
  <c r="BI128"/>
  <c r="BH128"/>
  <c r="BG128"/>
  <c r="BF128"/>
  <c r="T128"/>
  <c r="R128"/>
  <c r="P128"/>
  <c r="J128"/>
  <c r="BE128" s="1"/>
  <c r="BK127"/>
  <c r="BI127"/>
  <c r="BH127"/>
  <c r="BG127"/>
  <c r="BF127"/>
  <c r="T127"/>
  <c r="R127"/>
  <c r="P127"/>
  <c r="J127"/>
  <c r="BE127" s="1"/>
  <c r="BK126"/>
  <c r="BI126"/>
  <c r="BH126"/>
  <c r="BG126"/>
  <c r="BF126"/>
  <c r="BE126"/>
  <c r="T126"/>
  <c r="R126"/>
  <c r="P126"/>
  <c r="J126"/>
  <c r="BK125"/>
  <c r="BI125"/>
  <c r="BH125"/>
  <c r="BG125"/>
  <c r="BF125"/>
  <c r="BE125"/>
  <c r="T125"/>
  <c r="R125"/>
  <c r="P125"/>
  <c r="J125"/>
  <c r="BK124"/>
  <c r="BK123" s="1"/>
  <c r="BI124"/>
  <c r="BH124"/>
  <c r="BG124"/>
  <c r="BF124"/>
  <c r="T124"/>
  <c r="R124"/>
  <c r="P124"/>
  <c r="P123" s="1"/>
  <c r="P122" s="1"/>
  <c r="P121" s="1"/>
  <c r="AU95" i="11" s="1"/>
  <c r="AU94" s="1"/>
  <c r="J124" i="12"/>
  <c r="BE124" s="1"/>
  <c r="T123"/>
  <c r="R123"/>
  <c r="R122" s="1"/>
  <c r="R121" s="1"/>
  <c r="T122"/>
  <c r="T121" s="1"/>
  <c r="J117"/>
  <c r="F115"/>
  <c r="E113"/>
  <c r="J91"/>
  <c r="F89"/>
  <c r="E87"/>
  <c r="J37"/>
  <c r="F37"/>
  <c r="J36"/>
  <c r="F36"/>
  <c r="J35"/>
  <c r="F35"/>
  <c r="J34"/>
  <c r="F34"/>
  <c r="J24"/>
  <c r="E24"/>
  <c r="J118" s="1"/>
  <c r="J23"/>
  <c r="J18"/>
  <c r="E18"/>
  <c r="F118" s="1"/>
  <c r="J17"/>
  <c r="J15"/>
  <c r="E15"/>
  <c r="F117" s="1"/>
  <c r="J14"/>
  <c r="J12"/>
  <c r="J115" s="1"/>
  <c r="E7"/>
  <c r="E111" s="1"/>
  <c r="BD95" i="11"/>
  <c r="BC95"/>
  <c r="BC94" s="1"/>
  <c r="BB95"/>
  <c r="BB94" s="1"/>
  <c r="BA95"/>
  <c r="BA94" s="1"/>
  <c r="AY95"/>
  <c r="AX95"/>
  <c r="AW95"/>
  <c r="BD94"/>
  <c r="AS94"/>
  <c r="AM90"/>
  <c r="L90"/>
  <c r="AM89"/>
  <c r="L89"/>
  <c r="AM87"/>
  <c r="L87"/>
  <c r="L85"/>
  <c r="L84"/>
  <c r="W36"/>
  <c r="AK27"/>
  <c r="D25" i="10"/>
  <c r="H24"/>
  <c r="H23"/>
  <c r="H25" s="1"/>
  <c r="D20"/>
  <c r="H19"/>
  <c r="H18"/>
  <c r="H17"/>
  <c r="H16"/>
  <c r="H15"/>
  <c r="H14"/>
  <c r="H20" s="1"/>
  <c r="H21" s="1"/>
  <c r="H11"/>
  <c r="H10"/>
  <c r="D10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H9"/>
  <c r="D4"/>
  <c r="D3"/>
  <c r="D33" i="8"/>
  <c r="H32"/>
  <c r="H31"/>
  <c r="H30"/>
  <c r="H33" s="1"/>
  <c r="H28"/>
  <c r="D28"/>
  <c r="H27"/>
  <c r="D25"/>
  <c r="H24"/>
  <c r="F24"/>
  <c r="H23"/>
  <c r="H22"/>
  <c r="H25" s="1"/>
  <c r="D20"/>
  <c r="H19"/>
  <c r="AY18"/>
  <c r="AX18"/>
  <c r="AW18"/>
  <c r="AV18"/>
  <c r="AU18"/>
  <c r="H18"/>
  <c r="AY17"/>
  <c r="AX17"/>
  <c r="AW17"/>
  <c r="AV17"/>
  <c r="H17"/>
  <c r="AU17" s="1"/>
  <c r="AY16"/>
  <c r="AX16"/>
  <c r="AW16"/>
  <c r="AV16"/>
  <c r="H16"/>
  <c r="AU16" s="1"/>
  <c r="AY15"/>
  <c r="AX15"/>
  <c r="AW15"/>
  <c r="AV15"/>
  <c r="AU15"/>
  <c r="H15"/>
  <c r="AY14"/>
  <c r="AX14"/>
  <c r="AW14"/>
  <c r="AV14"/>
  <c r="H14"/>
  <c r="AU14" s="1"/>
  <c r="AY13"/>
  <c r="AX13"/>
  <c r="AW13"/>
  <c r="AV13"/>
  <c r="AV20" s="1"/>
  <c r="H13"/>
  <c r="AU13" s="1"/>
  <c r="H12"/>
  <c r="AY11"/>
  <c r="AY20" s="1"/>
  <c r="AX11"/>
  <c r="AW11"/>
  <c r="AV11"/>
  <c r="H11"/>
  <c r="AU11" s="1"/>
  <c r="H10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H9"/>
  <c r="A9"/>
  <c r="AY8"/>
  <c r="AX8"/>
  <c r="AX20" s="1"/>
  <c r="AW8"/>
  <c r="AW20" s="1"/>
  <c r="AV8"/>
  <c r="H8"/>
  <c r="H20" s="1"/>
  <c r="A8"/>
  <c r="D4"/>
  <c r="D3"/>
  <c r="D124" i="6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124" s="1"/>
  <c r="D87"/>
  <c r="H86"/>
  <c r="H85"/>
  <c r="H84"/>
  <c r="F82"/>
  <c r="F83" s="1"/>
  <c r="H83" s="1"/>
  <c r="F81"/>
  <c r="H81" s="1"/>
  <c r="H80"/>
  <c r="H79"/>
  <c r="H78"/>
  <c r="H77"/>
  <c r="H76"/>
  <c r="H75"/>
  <c r="H74"/>
  <c r="H72"/>
  <c r="D72"/>
  <c r="H71"/>
  <c r="H70"/>
  <c r="H69"/>
  <c r="H68"/>
  <c r="H67"/>
  <c r="H66"/>
  <c r="H65"/>
  <c r="H64"/>
  <c r="H63"/>
  <c r="H62"/>
  <c r="H60"/>
  <c r="D60"/>
  <c r="H59"/>
  <c r="H58"/>
  <c r="H57"/>
  <c r="H56"/>
  <c r="H55"/>
  <c r="H54"/>
  <c r="H53"/>
  <c r="H52"/>
  <c r="H51"/>
  <c r="H50"/>
  <c r="H49"/>
  <c r="H48"/>
  <c r="H47"/>
  <c r="D45"/>
  <c r="H44"/>
  <c r="F43"/>
  <c r="H43" s="1"/>
  <c r="H42"/>
  <c r="H41"/>
  <c r="H40"/>
  <c r="H39"/>
  <c r="H38"/>
  <c r="H37"/>
  <c r="H36"/>
  <c r="D34"/>
  <c r="H33"/>
  <c r="H32"/>
  <c r="F32"/>
  <c r="H31"/>
  <c r="H30"/>
  <c r="H29"/>
  <c r="H28"/>
  <c r="H27"/>
  <c r="H26"/>
  <c r="H25"/>
  <c r="H34" s="1"/>
  <c r="D23"/>
  <c r="H22"/>
  <c r="F21"/>
  <c r="H21" s="1"/>
  <c r="H20"/>
  <c r="H19"/>
  <c r="H18"/>
  <c r="H17"/>
  <c r="H16"/>
  <c r="BB12"/>
  <c r="BA12"/>
  <c r="AZ12"/>
  <c r="AY12"/>
  <c r="AX12"/>
  <c r="D12"/>
  <c r="H11"/>
  <c r="H10"/>
  <c r="H9"/>
  <c r="H12" s="1"/>
  <c r="H13" s="1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D4"/>
  <c r="D3"/>
  <c r="D48" i="4"/>
  <c r="H47"/>
  <c r="H46"/>
  <c r="H48" s="1"/>
  <c r="D44"/>
  <c r="H43"/>
  <c r="H42"/>
  <c r="H41"/>
  <c r="H40"/>
  <c r="H39"/>
  <c r="F38"/>
  <c r="H38" s="1"/>
  <c r="H44" s="1"/>
  <c r="H36"/>
  <c r="D36"/>
  <c r="H35"/>
  <c r="H34"/>
  <c r="H33"/>
  <c r="H32"/>
  <c r="H31"/>
  <c r="D29"/>
  <c r="H28"/>
  <c r="H27"/>
  <c r="H26"/>
  <c r="H25"/>
  <c r="H24"/>
  <c r="H23"/>
  <c r="H22"/>
  <c r="F21"/>
  <c r="H21" s="1"/>
  <c r="H20"/>
  <c r="F20"/>
  <c r="H19"/>
  <c r="H18"/>
  <c r="H17"/>
  <c r="D13"/>
  <c r="H12"/>
  <c r="H11"/>
  <c r="H10"/>
  <c r="H9"/>
  <c r="H13" s="1"/>
  <c r="H14" s="1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D4"/>
  <c r="D3"/>
  <c r="W35" i="11" l="1"/>
  <c r="AY94"/>
  <c r="AX94"/>
  <c r="W34"/>
  <c r="H34" i="8"/>
  <c r="F29" i="7" s="1"/>
  <c r="AW94" i="11"/>
  <c r="AK33" s="1"/>
  <c r="W33"/>
  <c r="F33" i="12"/>
  <c r="AZ95" i="11" s="1"/>
  <c r="AZ94" s="1"/>
  <c r="J33" i="12"/>
  <c r="AV95" i="11" s="1"/>
  <c r="AT95" s="1"/>
  <c r="BK122" i="12"/>
  <c r="J123"/>
  <c r="J98" s="1"/>
  <c r="H45" i="6"/>
  <c r="I124" i="15"/>
  <c r="H49" i="4"/>
  <c r="H50" s="1"/>
  <c r="F29" i="3" s="1"/>
  <c r="I272" i="2" s="1"/>
  <c r="H29" i="4"/>
  <c r="H23" i="6"/>
  <c r="H26" i="10"/>
  <c r="F29" i="9" s="1"/>
  <c r="H82" i="6"/>
  <c r="H87" s="1"/>
  <c r="H125" s="1"/>
  <c r="H126" s="1"/>
  <c r="F29" i="5" s="1"/>
  <c r="E85" i="12"/>
  <c r="J92"/>
  <c r="F92"/>
  <c r="F124" i="15"/>
  <c r="F91" i="12"/>
  <c r="J89"/>
  <c r="AU8" i="8"/>
  <c r="AU20" s="1"/>
  <c r="I266" i="2" l="1"/>
  <c r="K124" i="15"/>
  <c r="F125"/>
  <c r="F127" s="1"/>
  <c r="BK121" i="12"/>
  <c r="J121" s="1"/>
  <c r="J122"/>
  <c r="J97" s="1"/>
  <c r="AV94" i="11"/>
  <c r="W32"/>
  <c r="K127" i="15" l="1"/>
  <c r="I127"/>
  <c r="G17" i="14"/>
  <c r="G20" s="1"/>
  <c r="AK32" i="11"/>
  <c r="AT94"/>
  <c r="J30" i="12"/>
  <c r="J96"/>
  <c r="G27" i="14" l="1"/>
  <c r="G29" s="1"/>
  <c r="G28"/>
  <c r="E129" i="15"/>
  <c r="E131" s="1"/>
  <c r="E130"/>
  <c r="AG95" i="11"/>
  <c r="J39" i="12"/>
  <c r="G33" i="14" l="1"/>
  <c r="G34"/>
  <c r="G38"/>
  <c r="AN95" i="11"/>
  <c r="AG94"/>
  <c r="G35" i="14" l="1"/>
  <c r="G41" s="1"/>
  <c r="T41" s="1"/>
  <c r="I274" i="2" s="1"/>
  <c r="AN94" i="11"/>
  <c r="AN99" s="1"/>
  <c r="AG99"/>
  <c r="AK26"/>
  <c r="AK29" s="1"/>
  <c r="O41" i="14" l="1"/>
  <c r="R41"/>
  <c r="U41"/>
  <c r="P41"/>
  <c r="G44"/>
  <c r="G46" s="1"/>
  <c r="Q46" s="1"/>
  <c r="IS29" i="11"/>
  <c r="I276" i="2" s="1"/>
  <c r="AK38" i="11"/>
  <c r="IT29"/>
  <c r="J37" i="2" l="1"/>
  <c r="J36"/>
  <c r="AY95" i="1" s="1"/>
  <c r="J35" i="2"/>
  <c r="AX95" i="1" s="1"/>
  <c r="BI391" i="2"/>
  <c r="BH391"/>
  <c r="BG391"/>
  <c r="BF391"/>
  <c r="T391"/>
  <c r="T390"/>
  <c r="R391"/>
  <c r="R390" s="1"/>
  <c r="P391"/>
  <c r="P390" s="1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5"/>
  <c r="BH385"/>
  <c r="BG385"/>
  <c r="BF385"/>
  <c r="T385"/>
  <c r="T384" s="1"/>
  <c r="R385"/>
  <c r="R384" s="1"/>
  <c r="P385"/>
  <c r="P384" s="1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5"/>
  <c r="BH365"/>
  <c r="BG365"/>
  <c r="BF365"/>
  <c r="T365"/>
  <c r="R365"/>
  <c r="P365"/>
  <c r="BI353"/>
  <c r="BH353"/>
  <c r="BG353"/>
  <c r="BF353"/>
  <c r="T353"/>
  <c r="R353"/>
  <c r="P353"/>
  <c r="BI351"/>
  <c r="BH351"/>
  <c r="BG351"/>
  <c r="BF351"/>
  <c r="T351"/>
  <c r="R351"/>
  <c r="P351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5"/>
  <c r="BH345"/>
  <c r="BG345"/>
  <c r="BF345"/>
  <c r="T345"/>
  <c r="R345"/>
  <c r="P345"/>
  <c r="BI343"/>
  <c r="BH343"/>
  <c r="BG343"/>
  <c r="BF343"/>
  <c r="T343"/>
  <c r="R343"/>
  <c r="P343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10"/>
  <c r="BH310"/>
  <c r="BG310"/>
  <c r="BF310"/>
  <c r="T310"/>
  <c r="R310"/>
  <c r="P310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T275" s="1"/>
  <c r="R276"/>
  <c r="R275" s="1"/>
  <c r="P276"/>
  <c r="P275" s="1"/>
  <c r="BI274"/>
  <c r="BH274"/>
  <c r="BG274"/>
  <c r="BF274"/>
  <c r="T274"/>
  <c r="T273"/>
  <c r="R274"/>
  <c r="R273" s="1"/>
  <c r="P274"/>
  <c r="P273"/>
  <c r="BI272"/>
  <c r="BH272"/>
  <c r="BG272"/>
  <c r="BF272"/>
  <c r="T272"/>
  <c r="T271" s="1"/>
  <c r="R272"/>
  <c r="R271"/>
  <c r="P272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T258"/>
  <c r="R259"/>
  <c r="R258" s="1"/>
  <c r="P259"/>
  <c r="P258" s="1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2"/>
  <c r="BH242"/>
  <c r="BG242"/>
  <c r="BF242"/>
  <c r="T242"/>
  <c r="T241"/>
  <c r="R242"/>
  <c r="R241" s="1"/>
  <c r="P242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J140"/>
  <c r="J139"/>
  <c r="F139"/>
  <c r="F137"/>
  <c r="E135"/>
  <c r="J92"/>
  <c r="J91"/>
  <c r="F91"/>
  <c r="F89"/>
  <c r="E87"/>
  <c r="J18"/>
  <c r="E18"/>
  <c r="F140" s="1"/>
  <c r="J17"/>
  <c r="J12"/>
  <c r="J137" s="1"/>
  <c r="E7"/>
  <c r="E133" s="1"/>
  <c r="L90" i="1"/>
  <c r="AM90"/>
  <c r="AM89"/>
  <c r="L89"/>
  <c r="AM87"/>
  <c r="L87"/>
  <c r="L85"/>
  <c r="L84"/>
  <c r="BK274" i="2"/>
  <c r="BK204"/>
  <c r="BK151"/>
  <c r="BK380"/>
  <c r="BK350"/>
  <c r="BK311"/>
  <c r="BK284"/>
  <c r="J227"/>
  <c r="BK165"/>
  <c r="J148"/>
  <c r="BK382"/>
  <c r="J345"/>
  <c r="BK328"/>
  <c r="J266"/>
  <c r="BK225"/>
  <c r="J190"/>
  <c r="BK148"/>
  <c r="BK310"/>
  <c r="BK287"/>
  <c r="BK233"/>
  <c r="J217"/>
  <c r="J184"/>
  <c r="J169"/>
  <c r="J346"/>
  <c r="BK323"/>
  <c r="BK297"/>
  <c r="J280"/>
  <c r="BK248"/>
  <c r="J236"/>
  <c r="J207"/>
  <c r="J157"/>
  <c r="J387"/>
  <c r="BK370"/>
  <c r="BK342"/>
  <c r="BK308"/>
  <c r="BK301"/>
  <c r="BK280"/>
  <c r="BK257"/>
  <c r="J204"/>
  <c r="BK156"/>
  <c r="J380"/>
  <c r="BK343"/>
  <c r="BK285"/>
  <c r="J259"/>
  <c r="J246"/>
  <c r="J231"/>
  <c r="J186"/>
  <c r="BK389"/>
  <c r="J366"/>
  <c r="J317"/>
  <c r="BK299"/>
  <c r="BK266"/>
  <c r="J209"/>
  <c r="BK177"/>
  <c r="BK153"/>
  <c r="BK388"/>
  <c r="J353"/>
  <c r="BK336"/>
  <c r="J323"/>
  <c r="J287"/>
  <c r="J237"/>
  <c r="J221"/>
  <c r="J173"/>
  <c r="AS94" i="1"/>
  <c r="BK338" i="2"/>
  <c r="BK293"/>
  <c r="BK237"/>
  <c r="BK221"/>
  <c r="BK207"/>
  <c r="BK186"/>
  <c r="BK155"/>
  <c r="BK376"/>
  <c r="J336"/>
  <c r="BK319"/>
  <c r="J291"/>
  <c r="J267"/>
  <c r="BK242"/>
  <c r="BK209"/>
  <c r="J156"/>
  <c r="BK385"/>
  <c r="J378"/>
  <c r="BK346"/>
  <c r="BK307"/>
  <c r="BK295"/>
  <c r="BK264"/>
  <c r="BK253"/>
  <c r="BK211"/>
  <c r="J177"/>
  <c r="BK146"/>
  <c r="BK332"/>
  <c r="BK278"/>
  <c r="J257"/>
  <c r="J242"/>
  <c r="BK197"/>
  <c r="BK175"/>
  <c r="J382"/>
  <c r="BK372"/>
  <c r="J332"/>
  <c r="J308"/>
  <c r="J270"/>
  <c r="BK219"/>
  <c r="J188"/>
  <c r="BK173"/>
  <c r="BK150"/>
  <c r="J370"/>
  <c r="J334"/>
  <c r="J313"/>
  <c r="J278"/>
  <c r="BK227"/>
  <c r="BK199"/>
  <c r="J159"/>
  <c r="J343"/>
  <c r="J305"/>
  <c r="BK267"/>
  <c r="J225"/>
  <c r="J206"/>
  <c r="BK182"/>
  <c r="J348"/>
  <c r="J328"/>
  <c r="BK315"/>
  <c r="BK269"/>
  <c r="BK245"/>
  <c r="J233"/>
  <c r="J182"/>
  <c r="J391"/>
  <c r="J372"/>
  <c r="J315"/>
  <c r="BK305"/>
  <c r="J282"/>
  <c r="BK259"/>
  <c r="J240"/>
  <c r="BK192"/>
  <c r="J150"/>
  <c r="BK345"/>
  <c r="J321"/>
  <c r="J276"/>
  <c r="J248"/>
  <c r="J215"/>
  <c r="BK391"/>
  <c r="BK374"/>
  <c r="J338"/>
  <c r="BK313"/>
  <c r="BK289"/>
  <c r="J253"/>
  <c r="BK202"/>
  <c r="BK183"/>
  <c r="J146"/>
  <c r="J374"/>
  <c r="J340"/>
  <c r="J303"/>
  <c r="BK255"/>
  <c r="BK231"/>
  <c r="BK215"/>
  <c r="BK169"/>
  <c r="BK368"/>
  <c r="BK272"/>
  <c r="BK246"/>
  <c r="J211"/>
  <c r="BK190"/>
  <c r="BK340"/>
  <c r="BK326"/>
  <c r="J299"/>
  <c r="J289"/>
  <c r="J264"/>
  <c r="BK240"/>
  <c r="J192"/>
  <c r="J155"/>
  <c r="BK351"/>
  <c r="J311"/>
  <c r="J297"/>
  <c r="BK262"/>
  <c r="J238"/>
  <c r="J199"/>
  <c r="J151"/>
  <c r="J350"/>
  <c r="BK324"/>
  <c r="J272"/>
  <c r="J250"/>
  <c r="BK236"/>
  <c r="BK195"/>
  <c r="J179"/>
  <c r="J385"/>
  <c r="BK353"/>
  <c r="J319"/>
  <c r="BK291"/>
  <c r="J269"/>
  <c r="J195"/>
  <c r="BK157"/>
  <c r="J389"/>
  <c r="J365"/>
  <c r="J342"/>
  <c r="J326"/>
  <c r="J293"/>
  <c r="J245"/>
  <c r="BK229"/>
  <c r="BK213"/>
  <c r="J165"/>
  <c r="J351"/>
  <c r="J307"/>
  <c r="J255"/>
  <c r="J223"/>
  <c r="J200"/>
  <c r="BK159"/>
  <c r="BK365"/>
  <c r="J330"/>
  <c r="BK317"/>
  <c r="J295"/>
  <c r="BK282"/>
  <c r="BK251"/>
  <c r="BK217"/>
  <c r="BK188"/>
  <c r="J153"/>
  <c r="BK366"/>
  <c r="BK321"/>
  <c r="BK303"/>
  <c r="J274"/>
  <c r="BK250"/>
  <c r="BK206"/>
  <c r="BK184"/>
  <c r="J376"/>
  <c r="BK334"/>
  <c r="J284"/>
  <c r="BK270"/>
  <c r="J251"/>
  <c r="BK223"/>
  <c r="J183"/>
  <c r="J388"/>
  <c r="J368"/>
  <c r="J324"/>
  <c r="J310"/>
  <c r="BK276"/>
  <c r="J197"/>
  <c r="J175"/>
  <c r="BK387"/>
  <c r="BK348"/>
  <c r="BK330"/>
  <c r="J285"/>
  <c r="BK238"/>
  <c r="J219"/>
  <c r="BK200"/>
  <c r="BK378"/>
  <c r="J301"/>
  <c r="J262"/>
  <c r="J229"/>
  <c r="J213"/>
  <c r="J202"/>
  <c r="BK179"/>
  <c r="BK149" l="1"/>
  <c r="J149" s="1"/>
  <c r="J99" s="1"/>
  <c r="P194"/>
  <c r="P235"/>
  <c r="P244"/>
  <c r="BK261"/>
  <c r="J261" s="1"/>
  <c r="J107" s="1"/>
  <c r="BK292"/>
  <c r="J292" s="1"/>
  <c r="J112" s="1"/>
  <c r="R309"/>
  <c r="R339"/>
  <c r="T149"/>
  <c r="P181"/>
  <c r="T181"/>
  <c r="BK235"/>
  <c r="J235" s="1"/>
  <c r="J102" s="1"/>
  <c r="P277"/>
  <c r="T292"/>
  <c r="P320"/>
  <c r="T333"/>
  <c r="BK352"/>
  <c r="J352" s="1"/>
  <c r="J117" s="1"/>
  <c r="BK371"/>
  <c r="J371" s="1"/>
  <c r="J118" s="1"/>
  <c r="BK386"/>
  <c r="J386" s="1"/>
  <c r="J122" s="1"/>
  <c r="P149"/>
  <c r="R194"/>
  <c r="T235"/>
  <c r="R244"/>
  <c r="P261"/>
  <c r="R292"/>
  <c r="BK320"/>
  <c r="J320" s="1"/>
  <c r="J114" s="1"/>
  <c r="BK339"/>
  <c r="J339" s="1"/>
  <c r="J116" s="1"/>
  <c r="P352"/>
  <c r="T371"/>
  <c r="T379"/>
  <c r="R149"/>
  <c r="T194"/>
  <c r="BK244"/>
  <c r="J244" s="1"/>
  <c r="J105" s="1"/>
  <c r="T277"/>
  <c r="BK309"/>
  <c r="J309" s="1"/>
  <c r="J113" s="1"/>
  <c r="T320"/>
  <c r="P339"/>
  <c r="T339"/>
  <c r="R371"/>
  <c r="P379"/>
  <c r="P386"/>
  <c r="P383" s="1"/>
  <c r="BK145"/>
  <c r="R145"/>
  <c r="BK181"/>
  <c r="J181" s="1"/>
  <c r="J100" s="1"/>
  <c r="R181"/>
  <c r="R235"/>
  <c r="T244"/>
  <c r="R261"/>
  <c r="BK277"/>
  <c r="J277" s="1"/>
  <c r="J111" s="1"/>
  <c r="P292"/>
  <c r="T309"/>
  <c r="BK333"/>
  <c r="J333" s="1"/>
  <c r="J115" s="1"/>
  <c r="R333"/>
  <c r="T352"/>
  <c r="R379"/>
  <c r="R386"/>
  <c r="R383" s="1"/>
  <c r="P145"/>
  <c r="T145"/>
  <c r="T144" s="1"/>
  <c r="BK194"/>
  <c r="J194" s="1"/>
  <c r="J101" s="1"/>
  <c r="T261"/>
  <c r="R277"/>
  <c r="P309"/>
  <c r="R320"/>
  <c r="P333"/>
  <c r="R352"/>
  <c r="P371"/>
  <c r="BK379"/>
  <c r="J379" s="1"/>
  <c r="J119" s="1"/>
  <c r="T386"/>
  <c r="T383"/>
  <c r="BK258"/>
  <c r="J258" s="1"/>
  <c r="J106" s="1"/>
  <c r="BK271"/>
  <c r="J271" s="1"/>
  <c r="J108" s="1"/>
  <c r="BK275"/>
  <c r="J275" s="1"/>
  <c r="J110" s="1"/>
  <c r="BK384"/>
  <c r="J384" s="1"/>
  <c r="J121" s="1"/>
  <c r="BK241"/>
  <c r="J241" s="1"/>
  <c r="J103" s="1"/>
  <c r="BK273"/>
  <c r="J273" s="1"/>
  <c r="J109" s="1"/>
  <c r="BK390"/>
  <c r="J390" s="1"/>
  <c r="J123" s="1"/>
  <c r="F92"/>
  <c r="BE157"/>
  <c r="BE165"/>
  <c r="BE183"/>
  <c r="BE188"/>
  <c r="BE204"/>
  <c r="BE219"/>
  <c r="BE227"/>
  <c r="BE236"/>
  <c r="BE242"/>
  <c r="BE250"/>
  <c r="BE257"/>
  <c r="BE269"/>
  <c r="BE270"/>
  <c r="BE280"/>
  <c r="BE285"/>
  <c r="BE291"/>
  <c r="BE297"/>
  <c r="BE303"/>
  <c r="BE313"/>
  <c r="BE332"/>
  <c r="BE334"/>
  <c r="BE336"/>
  <c r="BE366"/>
  <c r="E85"/>
  <c r="BE179"/>
  <c r="BE186"/>
  <c r="BE195"/>
  <c r="BE197"/>
  <c r="BE211"/>
  <c r="BE223"/>
  <c r="BE233"/>
  <c r="BE253"/>
  <c r="BE259"/>
  <c r="BE276"/>
  <c r="BE284"/>
  <c r="BE311"/>
  <c r="BE315"/>
  <c r="BE343"/>
  <c r="BE372"/>
  <c r="BE380"/>
  <c r="BE151"/>
  <c r="BE182"/>
  <c r="BE192"/>
  <c r="BE199"/>
  <c r="BE217"/>
  <c r="BE245"/>
  <c r="BE246"/>
  <c r="BE251"/>
  <c r="BE274"/>
  <c r="BE282"/>
  <c r="BE295"/>
  <c r="BE307"/>
  <c r="BE323"/>
  <c r="BE342"/>
  <c r="BE346"/>
  <c r="BE348"/>
  <c r="BE351"/>
  <c r="BE365"/>
  <c r="BE370"/>
  <c r="BE385"/>
  <c r="BE387"/>
  <c r="BE388"/>
  <c r="BE146"/>
  <c r="BE156"/>
  <c r="BE173"/>
  <c r="BE184"/>
  <c r="BE200"/>
  <c r="BE202"/>
  <c r="BE206"/>
  <c r="BE207"/>
  <c r="BE221"/>
  <c r="BE238"/>
  <c r="BE240"/>
  <c r="BE262"/>
  <c r="BE264"/>
  <c r="BE289"/>
  <c r="BE326"/>
  <c r="BE330"/>
  <c r="BE374"/>
  <c r="J89"/>
  <c r="BE153"/>
  <c r="BE155"/>
  <c r="BE159"/>
  <c r="BE169"/>
  <c r="BE190"/>
  <c r="BE209"/>
  <c r="BE213"/>
  <c r="BE225"/>
  <c r="BE229"/>
  <c r="BE237"/>
  <c r="BE248"/>
  <c r="BE255"/>
  <c r="BE267"/>
  <c r="BE272"/>
  <c r="BE278"/>
  <c r="BE293"/>
  <c r="BE310"/>
  <c r="BE317"/>
  <c r="BE319"/>
  <c r="BE328"/>
  <c r="BE338"/>
  <c r="BE340"/>
  <c r="BE350"/>
  <c r="BE353"/>
  <c r="BE368"/>
  <c r="BE376"/>
  <c r="BE382"/>
  <c r="BE389"/>
  <c r="BE391"/>
  <c r="BE148"/>
  <c r="BE150"/>
  <c r="BE175"/>
  <c r="BE177"/>
  <c r="BE215"/>
  <c r="BE231"/>
  <c r="BE266"/>
  <c r="BE287"/>
  <c r="BE299"/>
  <c r="BE301"/>
  <c r="BE305"/>
  <c r="BE308"/>
  <c r="BE321"/>
  <c r="BE324"/>
  <c r="BE345"/>
  <c r="BE378"/>
  <c r="J34"/>
  <c r="AW95" i="1" s="1"/>
  <c r="F36" i="2"/>
  <c r="BC95" i="1" s="1"/>
  <c r="BC94" s="1"/>
  <c r="W32" s="1"/>
  <c r="F34" i="2"/>
  <c r="BA95" i="1" s="1"/>
  <c r="BA94" s="1"/>
  <c r="W30" s="1"/>
  <c r="F37" i="2"/>
  <c r="BD95" i="1" s="1"/>
  <c r="BD94" s="1"/>
  <c r="W33" s="1"/>
  <c r="F35" i="2"/>
  <c r="BB95" i="1" s="1"/>
  <c r="BB94" s="1"/>
  <c r="W31" s="1"/>
  <c r="P144" i="2" l="1"/>
  <c r="T243"/>
  <c r="T143" s="1"/>
  <c r="BK144"/>
  <c r="J144" s="1"/>
  <c r="J97" s="1"/>
  <c r="P243"/>
  <c r="R144"/>
  <c r="R243"/>
  <c r="J145"/>
  <c r="J98" s="1"/>
  <c r="BK243"/>
  <c r="J243" s="1"/>
  <c r="J104" s="1"/>
  <c r="BK383"/>
  <c r="J383" s="1"/>
  <c r="J120" s="1"/>
  <c r="AX94" i="1"/>
  <c r="J33" i="2"/>
  <c r="AV95" i="1" s="1"/>
  <c r="AT95" s="1"/>
  <c r="AW94"/>
  <c r="AK30" s="1"/>
  <c r="AY94"/>
  <c r="F33" i="2"/>
  <c r="AZ95" i="1" s="1"/>
  <c r="AZ94" s="1"/>
  <c r="W29" s="1"/>
  <c r="P143" i="2" l="1"/>
  <c r="AU95" i="1" s="1"/>
  <c r="AU94" s="1"/>
  <c r="R143" i="2"/>
  <c r="J143"/>
  <c r="J96" s="1"/>
  <c r="AV94" i="1"/>
  <c r="AK29" s="1"/>
  <c r="J30" i="2" l="1"/>
  <c r="AG95" i="1" s="1"/>
  <c r="AG94" s="1"/>
  <c r="AK26" s="1"/>
  <c r="AT94"/>
  <c r="J39" i="2" l="1"/>
  <c r="AN94" i="1"/>
  <c r="AN95"/>
  <c r="AK35"/>
</calcChain>
</file>

<file path=xl/sharedStrings.xml><?xml version="1.0" encoding="utf-8"?>
<sst xmlns="http://schemas.openxmlformats.org/spreadsheetml/2006/main" count="5005" uniqueCount="1320">
  <si>
    <t>Export Komplet</t>
  </si>
  <si>
    <t/>
  </si>
  <si>
    <t>2.0</t>
  </si>
  <si>
    <t>ZAMOK</t>
  </si>
  <si>
    <t>False</t>
  </si>
  <si>
    <t>{1d55109e-ff46-4fbc-b9e3-d174fa6a089f}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</si>
  <si>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</si>
  <si>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</si>
  <si>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</si>
  <si>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</si>
  <si>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</si>
  <si>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</si>
  <si>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</si>
  <si>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</si>
  <si>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HORICE23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</si>
  <si>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</si>
  <si>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</si>
  <si>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Střední škola řemesel a ZŠ-rekonstrukce kuchyně</t>
  </si>
  <si>
    <t>KSO:</t>
  </si>
  <si>
    <t>CC-CZ:</t>
  </si>
  <si>
    <t>Místo:</t>
  </si>
  <si>
    <t>Hořice,Havlíčkova 54</t>
  </si>
  <si>
    <t>Datum:</t>
  </si>
  <si>
    <t>Zadavatel:</t>
  </si>
  <si>
    <t>IČ:</t>
  </si>
  <si>
    <t>SŠŘ a ZŠ Hořice Havláčkova 54</t>
  </si>
  <si>
    <t>DIČ:</t>
  </si>
  <si>
    <t>Uchazeč:</t>
  </si>
  <si>
    <t>Vyplň údaj</t>
  </si>
  <si>
    <t>Projektant:</t>
  </si>
  <si>
    <t>Pridos Hradec Králové</t>
  </si>
  <si>
    <t>True</t>
  </si>
  <si>
    <t>Zpracovatel:</t>
  </si>
  <si>
    <t>Ing.Pavel Michálek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</si>
  <si>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</si>
  <si>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</si>
  <si>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</si>
  <si>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</si>
  <si>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</si>
  <si>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</si>
  <si>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</si>
  <si>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</si>
  <si>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</si>
  <si>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</si>
  <si>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</si>
  <si>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</si>
  <si>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</si>
  <si>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</si>
  <si>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</si>
  <si>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</si>
  <si>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</si>
  <si>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</si>
  <si>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</si>
  <si>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</si>
  <si>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</si>
  <si>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</si>
  <si>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</si>
  <si>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</si>
  <si>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</si>
  <si>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</si>
  <si>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</si>
  <si>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</si>
  <si>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</si>
  <si>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</si>
  <si>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</si>
  <si>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</si>
  <si>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</si>
  <si>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</si>
  <si>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</si>
  <si>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</si>
  <si>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</si>
  <si>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</si>
  <si>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</si>
  <si>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</si>
  <si>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</si>
  <si>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</si>
  <si>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</si>
  <si>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</si>
  <si>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</si>
  <si>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</si>
  <si>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HORICE 1</t>
  </si>
  <si>
    <t>SO-01-Vlastní budova</t>
  </si>
  <si>
    <t>STA</t>
  </si>
  <si>
    <t>1</t>
  </si>
  <si>
    <t>{b62033aa-0bf1-47ae-b11f-124c096a0b05}</t>
  </si>
  <si>
    <t>2</t>
  </si>
  <si>
    <t>KRYCÍ LIST SOUPISU PRACÍ</t>
  </si>
  <si>
    <t>Objekt:</t>
  </si>
  <si>
    <t>HORICE 1 - SO-01-Vlastní budova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</si>
  <si>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</si>
  <si>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</si>
  <si>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</si>
  <si>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</si>
  <si>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</si>
  <si>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</si>
  <si>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</si>
  <si>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</si>
  <si>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</si>
  <si>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</si>
  <si>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</si>
  <si>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</si>
  <si>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</si>
  <si>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</si>
  <si>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</si>
  <si>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</t>
  </si>
  <si>
    <t xml:space="preserve">    731 - Ústřední vytápění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</si>
  <si>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</si>
  <si>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</si>
  <si>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</si>
  <si>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</si>
  <si>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</si>
  <si>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</si>
  <si>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</si>
  <si>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</si>
  <si>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</si>
  <si>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</si>
  <si>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</si>
  <si>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</si>
  <si>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</si>
  <si>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</si>
  <si>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</si>
  <si>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</si>
  <si>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</si>
  <si>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</si>
  <si>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</si>
  <si>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</si>
  <si>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</si>
  <si>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</si>
  <si>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</si>
  <si>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</si>
  <si>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</si>
  <si>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</si>
  <si>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</si>
  <si>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</si>
  <si>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</si>
  <si>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</si>
  <si>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</si>
  <si>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</si>
  <si>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</si>
  <si>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132212131</t>
  </si>
  <si>
    <t>Hloubení nezapažených rýh šířky do 800 mm v soudržných horninách třídy těžitelnosti I skupiny 3 ručně</t>
  </si>
  <si>
    <t>m3</t>
  </si>
  <si>
    <t>CS ÚRS 2023 01</t>
  </si>
  <si>
    <t>4</t>
  </si>
  <si>
    <t>-53580139</t>
  </si>
  <si>
    <t>VV</t>
  </si>
  <si>
    <t>"ozn. B18" 57,5*0,8*0,3</t>
  </si>
  <si>
    <t>174111102</t>
  </si>
  <si>
    <t>Zásyp v uzavřených prostorech sypaninou se zhutněním ručně</t>
  </si>
  <si>
    <t>-1887217776</t>
  </si>
  <si>
    <t>3</t>
  </si>
  <si>
    <t>Svislé a kompletní konstrukce</t>
  </si>
  <si>
    <t>310237251</t>
  </si>
  <si>
    <t>Zazdívka otvorů pl přes 0,09 do 0,25 m2 ve zdivu nadzákladovém cihlami pálenými tl přes 300 do 450 mm</t>
  </si>
  <si>
    <t>kus</t>
  </si>
  <si>
    <t>-1229699662</t>
  </si>
  <si>
    <t>310238211</t>
  </si>
  <si>
    <t>Zazdívka otvorů pl přes 0,25 do 1 m2 ve zdivu nadzákladovém cihlami pálenými na MVC</t>
  </si>
  <si>
    <t>390203885</t>
  </si>
  <si>
    <t>0,4*2,1*0,75*2+1,16*0,6*0,45</t>
  </si>
  <si>
    <t>5</t>
  </si>
  <si>
    <t>310239211</t>
  </si>
  <si>
    <t>Zazdívka otvorů pl přes 1 do 4 m2 ve zdivu nadzákladovém cihlami pálenými na MVC</t>
  </si>
  <si>
    <t>-2083045861</t>
  </si>
  <si>
    <t>1,5*1,5*0,45*2</t>
  </si>
  <si>
    <t>6</t>
  </si>
  <si>
    <t>317142420</t>
  </si>
  <si>
    <t>Překlad nenosný pórobetonový š 100 mm v do 250 mm na tenkovrstvou maltu dl do 1000 mm</t>
  </si>
  <si>
    <t>-2030142399</t>
  </si>
  <si>
    <t>7</t>
  </si>
  <si>
    <t>317142422</t>
  </si>
  <si>
    <t>Překlad nenosný pórobetonový š 100 mm v do 250 mm na tenkovrstvou maltu dl přes 1000 do 1250 mm</t>
  </si>
  <si>
    <t>531983802</t>
  </si>
  <si>
    <t>8</t>
  </si>
  <si>
    <t>317234410</t>
  </si>
  <si>
    <t>Vyzdívka mezi nosníky z cihel pálených na MC</t>
  </si>
  <si>
    <t>-1362678113</t>
  </si>
  <si>
    <t>1,35*0,45*0,25+1,4*0,7*0,25+1,3*0,6*0,25+1,3*0,75*0,25+2,125*0,75*0,25+2,4*0,75*0,25+0,8*0,5*0,25</t>
  </si>
  <si>
    <t>9</t>
  </si>
  <si>
    <t>317944321</t>
  </si>
  <si>
    <t>Válcované nosníky do č.12 dodatečně osazované do připravených otvorů</t>
  </si>
  <si>
    <t>t</t>
  </si>
  <si>
    <t>-239495014</t>
  </si>
  <si>
    <t>"L 100/100/6" 1,3*0,00935</t>
  </si>
  <si>
    <t>"I č.120"1,4*6*0,0112</t>
  </si>
  <si>
    <t>"I č.100" 0,8*4*0,00832</t>
  </si>
  <si>
    <t>"L 75/75/7"1,3*2*0,0079</t>
  </si>
  <si>
    <t>Součet</t>
  </si>
  <si>
    <t>10</t>
  </si>
  <si>
    <t>317944323</t>
  </si>
  <si>
    <t>Válcované nosníky č.14 až 22 dodatečně osazované do připravených otvorů</t>
  </si>
  <si>
    <t>-1373533393</t>
  </si>
  <si>
    <t>"I č.140"(1,35*3+1,4*5+1,3*9)*0,0144</t>
  </si>
  <si>
    <t>"I č.160"  (2,125*5+2,4*5)*0,0179</t>
  </si>
  <si>
    <t>11</t>
  </si>
  <si>
    <t>342272225</t>
  </si>
  <si>
    <t>Příčka z pórobetonových hladkých tvárnic na tenkovrstvou maltu tl 100 mm</t>
  </si>
  <si>
    <t>m2</t>
  </si>
  <si>
    <t>-506612722</t>
  </si>
  <si>
    <t>0,94*1,8+1,895*1,2+1,0*2,1+1,3*2,1+1,7*2,5+2,6*2,5+0,875*2*2,1+1,2*2,5+2,25*2,5+1,9*2,1+2,0*2,85+3,5*3,0+2,96*3,0+1,54*3,0</t>
  </si>
  <si>
    <t>-0,9*1,97*2-0,9*1,97-0,7*1,97*2-0,8*1,97-0,7*2,1</t>
  </si>
  <si>
    <t>12</t>
  </si>
  <si>
    <t>342272235</t>
  </si>
  <si>
    <t>Příčka z pórobetonových hladkých tvárnic na tenkovrstvou maltu tl 125 mm</t>
  </si>
  <si>
    <t>1589579534</t>
  </si>
  <si>
    <t>1,5*1,4</t>
  </si>
  <si>
    <t>13</t>
  </si>
  <si>
    <t>342272245</t>
  </si>
  <si>
    <t>Příčka z pórobetonových hladkých tvárnic na tenkovrstvou maltu tl 150 mm</t>
  </si>
  <si>
    <t>-381489450</t>
  </si>
  <si>
    <t>2,4*3,0-0,8*1,97</t>
  </si>
  <si>
    <t>14</t>
  </si>
  <si>
    <t>346272256</t>
  </si>
  <si>
    <t>Přizdívka z pórobetonových tvárnic tl 150 mm</t>
  </si>
  <si>
    <t>202552226</t>
  </si>
  <si>
    <t>"ozn. N17" 0,8*1,2</t>
  </si>
  <si>
    <t>349231821</t>
  </si>
  <si>
    <t>Přizdívka ostění s ozubem z cihel tl přes 150 do 300 mm</t>
  </si>
  <si>
    <t>779066112</t>
  </si>
  <si>
    <t>0,5*2,0+0,45*2,0</t>
  </si>
  <si>
    <t>Úpravy povrchů, podlahy a osazování výplní</t>
  </si>
  <si>
    <t>16</t>
  </si>
  <si>
    <t>611321131</t>
  </si>
  <si>
    <t>Potažení vnitřních rovných stropů vápenocementovým štukem tloušťky do 3 mm</t>
  </si>
  <si>
    <t>-1226373160</t>
  </si>
  <si>
    <t>17</t>
  </si>
  <si>
    <t>611325411</t>
  </si>
  <si>
    <t>Oprava vnitřní vápenocementové hladké omítky stropů v rozsahu plochy do 10 %</t>
  </si>
  <si>
    <t>556048330</t>
  </si>
  <si>
    <t>18</t>
  </si>
  <si>
    <t>612142001</t>
  </si>
  <si>
    <t>Potažení vnitřních stěn sklovláknitým pletivem vtlačeným do tenkovrstvé hmoty</t>
  </si>
  <si>
    <t>1435986196</t>
  </si>
  <si>
    <t>54,413*2+2,1*2+5,624*2+27,95+116,3+302,38</t>
  </si>
  <si>
    <t>19</t>
  </si>
  <si>
    <t>612321131</t>
  </si>
  <si>
    <t>Potažení vnitřních stěn vápenocementovým štukem tloušťky do 3 mm</t>
  </si>
  <si>
    <t>-69515840</t>
  </si>
  <si>
    <t>570,904</t>
  </si>
  <si>
    <t>20</t>
  </si>
  <si>
    <t>612325412</t>
  </si>
  <si>
    <t>Oprava vnitřní vápenocementové hladké omítky stěn v rozsahu plochy přes 10 do 30 %</t>
  </si>
  <si>
    <t>1980138761</t>
  </si>
  <si>
    <t>116,3*2,6</t>
  </si>
  <si>
    <t>631312121</t>
  </si>
  <si>
    <t>Doplnění dosavadních mazanin betonem prostým plochy do 4 m2 tloušťky do 80 mm</t>
  </si>
  <si>
    <t>2080397195</t>
  </si>
  <si>
    <t>"ozn. N21"  4,95*0,06</t>
  </si>
  <si>
    <t>22</t>
  </si>
  <si>
    <t>631312141</t>
  </si>
  <si>
    <t>Doplnění rýh v dosavadních mazaninách betonem prostým</t>
  </si>
  <si>
    <t>51227239</t>
  </si>
  <si>
    <t>"kanalizace"17,2*0,15*2</t>
  </si>
  <si>
    <t>Ostatní konstrukce a práce, bourání</t>
  </si>
  <si>
    <t>23</t>
  </si>
  <si>
    <t>919735123</t>
  </si>
  <si>
    <t>Řezání stávajícího betonového krytu hl přes 100 do 150 mm</t>
  </si>
  <si>
    <t>m</t>
  </si>
  <si>
    <t>-2020838709</t>
  </si>
  <si>
    <t>"ozn. B18"  57,5*2</t>
  </si>
  <si>
    <t>24</t>
  </si>
  <si>
    <t>949101111</t>
  </si>
  <si>
    <t>Lešení pomocné pro objekty pozemních staveb s lešeňovou podlahou v do 1,9 m zatížení do 150 kg/m2</t>
  </si>
  <si>
    <t>-783459377</t>
  </si>
  <si>
    <t>2,45+1,5+3,1+4,95*2+10,65+11,0+34,0+5,7+12,7+9,0+3,4+5,3+10,0</t>
  </si>
  <si>
    <t>25</t>
  </si>
  <si>
    <t>952901111</t>
  </si>
  <si>
    <t>Vyčištění budov bytové a občanské výstavby při výšce podlaží do 4 m</t>
  </si>
  <si>
    <t>1027745569</t>
  </si>
  <si>
    <t>26</t>
  </si>
  <si>
    <t>962031132</t>
  </si>
  <si>
    <t>Bourání příček z cihel pálených na MVC tl do 100 mm</t>
  </si>
  <si>
    <t>-625404671</t>
  </si>
  <si>
    <t>"ozn. B3,B7" (4,5+0,5)*3,0-0,8*1,97+0,45*2,02+(1,9+2,6+2,25+1,23+2,2)*2,55-0,6*1,97*2-0,7*1,97</t>
  </si>
  <si>
    <t>27</t>
  </si>
  <si>
    <t>963042819</t>
  </si>
  <si>
    <t>Bourání schodišťových stupňů betonových zhotovených na místě</t>
  </si>
  <si>
    <t>-1248377038</t>
  </si>
  <si>
    <t>"ozn. B4"  2,0*2</t>
  </si>
  <si>
    <t>28</t>
  </si>
  <si>
    <t>964011211</t>
  </si>
  <si>
    <t>Vybourání ŽB překladů prefabrikovaných dl do 3 m hmotnosti do 50 kg/m</t>
  </si>
  <si>
    <t>-1339017980</t>
  </si>
  <si>
    <t>"ozn. B2"  1,5*0,7*0,25</t>
  </si>
  <si>
    <t>29</t>
  </si>
  <si>
    <t>965046111</t>
  </si>
  <si>
    <t>Broušení stávajících betonových podlah úběr do 3 mm</t>
  </si>
  <si>
    <t>1912294203</t>
  </si>
  <si>
    <t>30</t>
  </si>
  <si>
    <t>965081213</t>
  </si>
  <si>
    <t>Bourání podlah z dlaždic keramických nebo xylolitových tl do 10 mm plochy přes 1 m2</t>
  </si>
  <si>
    <t>-585510549</t>
  </si>
  <si>
    <t>47,85+13,85+1,9+1,15+4,85+10,6+17,8+1,6</t>
  </si>
  <si>
    <t>31</t>
  </si>
  <si>
    <t>967031132</t>
  </si>
  <si>
    <t>Přisekání rovných ostění v cihelném zdivu na MV nebo MVC</t>
  </si>
  <si>
    <t>1580807633</t>
  </si>
  <si>
    <t>0,7*(1,1+2,07*2)</t>
  </si>
  <si>
    <t>32</t>
  </si>
  <si>
    <t>967031734</t>
  </si>
  <si>
    <t>Přisekání plošné zdiva z cihel pálených na MV nebo MVC tl do 300 mm</t>
  </si>
  <si>
    <t>464552192</t>
  </si>
  <si>
    <t>"ozn. B8"  0,75*1,0*2</t>
  </si>
  <si>
    <t>33</t>
  </si>
  <si>
    <t>968062244</t>
  </si>
  <si>
    <t>Vybourání dřevěných rámů oken jednoduchých včetně křídel pl do 1 m2</t>
  </si>
  <si>
    <t>-674518811</t>
  </si>
  <si>
    <t>0,65*1,0*2</t>
  </si>
  <si>
    <t>34</t>
  </si>
  <si>
    <t>968062374</t>
  </si>
  <si>
    <t>Vybourání dřevěných rámů oken zdvojených včetně křídel pl do 1 m2</t>
  </si>
  <si>
    <t>-1876413420</t>
  </si>
  <si>
    <t>1,16*0,6</t>
  </si>
  <si>
    <t>35</t>
  </si>
  <si>
    <t>968062376</t>
  </si>
  <si>
    <t>Vybourání dřevěných rámů oken zdvojených včetně křídel pl do 4 m2</t>
  </si>
  <si>
    <t>501102221</t>
  </si>
  <si>
    <t>1,5*1,5*2</t>
  </si>
  <si>
    <t>36</t>
  </si>
  <si>
    <t>968072455</t>
  </si>
  <si>
    <t>Vybourání kovových dveřních zárubní pl do 2 m2</t>
  </si>
  <si>
    <t>1682174379</t>
  </si>
  <si>
    <t>"ozn. B1" 0,6*1,97*2+0,7*1,97+0,8*1,97*2</t>
  </si>
  <si>
    <t>37</t>
  </si>
  <si>
    <t>968082021</t>
  </si>
  <si>
    <t>Vybourání plastových zárubní dveří plochy do 2 m2</t>
  </si>
  <si>
    <t>444404570</t>
  </si>
  <si>
    <t>"ozn. B2"  0,8*1,97</t>
  </si>
  <si>
    <t>38</t>
  </si>
  <si>
    <t>971033581</t>
  </si>
  <si>
    <t>Vybourání otvorů ve zdivu cihelném pl do 1 m2 na MVC nebo MV tl do 900 mm</t>
  </si>
  <si>
    <t>-279666874</t>
  </si>
  <si>
    <t>0,65*0,85*0,75*2</t>
  </si>
  <si>
    <t>39</t>
  </si>
  <si>
    <t>971033681</t>
  </si>
  <si>
    <t>Vybourání otvorů ve zdivu cihelném pl do 4 m2 na MVC nebo MV tl do 900 mm</t>
  </si>
  <si>
    <t>1305431672</t>
  </si>
  <si>
    <t>"ozn. B5"  1,775*2,1*0,75+1,0*2,1*0,75</t>
  </si>
  <si>
    <t>40</t>
  </si>
  <si>
    <t>974031666</t>
  </si>
  <si>
    <t>Vysekání rýh ve zdivu cihelném pro vtahování nosníků hl do 150 mm v do 250 mm</t>
  </si>
  <si>
    <t>2130203674</t>
  </si>
  <si>
    <t>1,35*3+1,4*5+1,3*9+2,125*5+2,4*5+1,3+1,4*6+0,8*4</t>
  </si>
  <si>
    <t>41</t>
  </si>
  <si>
    <t>978011121</t>
  </si>
  <si>
    <t>Otlučení (osekání) vnitřní vápenné nebo vápenocementové omítky stropů v rozsahu přes 5 do 10 %</t>
  </si>
  <si>
    <t>858866830</t>
  </si>
  <si>
    <t>47,85+13,5+4,95+1,9+1,15+4,85+12,1+10,6+17,8+1,6</t>
  </si>
  <si>
    <t>42</t>
  </si>
  <si>
    <t>978013141</t>
  </si>
  <si>
    <t>Otlučení (osekání) vnitřní vápenné nebo vápenocementové omítky stěn v rozsahu přes 10 do 30 %</t>
  </si>
  <si>
    <t>-1385668621</t>
  </si>
  <si>
    <t>43</t>
  </si>
  <si>
    <t>978059541</t>
  </si>
  <si>
    <t>Odsekání a odebrání obkladů stěn z vnitřních obkládaček plochy přes 1 m2</t>
  </si>
  <si>
    <t>-17212038</t>
  </si>
  <si>
    <t>2,1*(3,8+2,35+3,+2,35+3,4+6,0*2+4,6*2+4,0*2+2,4*2+2,2*2+5,0*2)</t>
  </si>
  <si>
    <t>997</t>
  </si>
  <si>
    <t>Přesun sutě</t>
  </si>
  <si>
    <t>44</t>
  </si>
  <si>
    <t>997013211</t>
  </si>
  <si>
    <t>Vnitrostaveništní doprava suti a vybouraných hmot pro budovy v do 6 m ručně</t>
  </si>
  <si>
    <t>-288851909</t>
  </si>
  <si>
    <t>45</t>
  </si>
  <si>
    <t>997013501</t>
  </si>
  <si>
    <t>Odvoz suti a vybouraných hmot na skládku nebo meziskládku do 1 km se složením</t>
  </si>
  <si>
    <t>789885957</t>
  </si>
  <si>
    <t>46</t>
  </si>
  <si>
    <t>997013509</t>
  </si>
  <si>
    <t>Příplatek k odvozu suti a vybouraných hmot na skládku ZKD 1 km přes 1 km</t>
  </si>
  <si>
    <t>-1803523164</t>
  </si>
  <si>
    <t>37,902*9</t>
  </si>
  <si>
    <t>47</t>
  </si>
  <si>
    <t>997013631</t>
  </si>
  <si>
    <t>Poplatek za uložení na skládce (skládkovné) stavebního odpadu směsného kód odpadu 17 09 04</t>
  </si>
  <si>
    <t>506988878</t>
  </si>
  <si>
    <t>998</t>
  </si>
  <si>
    <t>Přesun hmot</t>
  </si>
  <si>
    <t>48</t>
  </si>
  <si>
    <t>998011001</t>
  </si>
  <si>
    <t>Přesun hmot pro budovy zděné v do 6 m</t>
  </si>
  <si>
    <t>-697405275</t>
  </si>
  <si>
    <t>PSV</t>
  </si>
  <si>
    <t>Práce a dodávky PSV</t>
  </si>
  <si>
    <t>711</t>
  </si>
  <si>
    <t>Izolace proti vodě, vlhkosti a plynům</t>
  </si>
  <si>
    <t>49</t>
  </si>
  <si>
    <t>711111001</t>
  </si>
  <si>
    <t>Provedení izolace proti zemní vlhkosti vodorovné za studena nátěrem penetračním</t>
  </si>
  <si>
    <t>-917668806</t>
  </si>
  <si>
    <t>50</t>
  </si>
  <si>
    <t>M</t>
  </si>
  <si>
    <t>11163150</t>
  </si>
  <si>
    <t>lak penetrační asfaltový</t>
  </si>
  <si>
    <t>-1867195749</t>
  </si>
  <si>
    <t>17,2*0,00033 'Přepočtené koeficientem množství</t>
  </si>
  <si>
    <t>51</t>
  </si>
  <si>
    <t>711131811</t>
  </si>
  <si>
    <t>Odstranění izolace proti zemní vlhkosti vodorovné</t>
  </si>
  <si>
    <t>-1129818910</t>
  </si>
  <si>
    <t>"ozn. B18"  17,2</t>
  </si>
  <si>
    <t>52</t>
  </si>
  <si>
    <t>711141559</t>
  </si>
  <si>
    <t>Provedení izolace proti zemní vlhkosti pásy přitavením vodorovné NAIP</t>
  </si>
  <si>
    <t>138756495</t>
  </si>
  <si>
    <t>53</t>
  </si>
  <si>
    <t>DEK.1010151880</t>
  </si>
  <si>
    <t>GLASTEK 40 SPECIAL MINERAL (role/7,5m2)</t>
  </si>
  <si>
    <t>-1389828030</t>
  </si>
  <si>
    <t>17,2*1,1655 'Přepočtené koeficientem množství</t>
  </si>
  <si>
    <t>54</t>
  </si>
  <si>
    <t>711191201.1</t>
  </si>
  <si>
    <t>Provedení izolace proti zemní vlhkosti hydroizolační stěrkou vodorovné na betonu, 2 vrstvy vč. dodávky</t>
  </si>
  <si>
    <t>767498678</t>
  </si>
  <si>
    <t>3,1+10,65+11,0+34,0+5,7+3,4</t>
  </si>
  <si>
    <t>55</t>
  </si>
  <si>
    <t>711192202.1</t>
  </si>
  <si>
    <t>Provedení izolace proti zemní vlhkosti hydroizolační stěrkou svislé na zdivu, 2 vrstvy vč. dodávky</t>
  </si>
  <si>
    <t>1883779544</t>
  </si>
  <si>
    <t>(2,1+1,7)*2*2,1-0,7*1,97</t>
  </si>
  <si>
    <t>56</t>
  </si>
  <si>
    <t>998711201</t>
  </si>
  <si>
    <t>Přesun hmot procentní pro izolace proti vodě, vlhkosti a plynům v objektech v do 6 m</t>
  </si>
  <si>
    <t>%</t>
  </si>
  <si>
    <t>-1437872829</t>
  </si>
  <si>
    <t>713</t>
  </si>
  <si>
    <t>Izolace tepelné</t>
  </si>
  <si>
    <t>57</t>
  </si>
  <si>
    <t>713110811</t>
  </si>
  <si>
    <t>Odstranění tepelné izolace stropů volně kladené z vláknitých materiálů suchých tl do 100 mm</t>
  </si>
  <si>
    <t>224960425</t>
  </si>
  <si>
    <t>"ozn. B24"  28,3</t>
  </si>
  <si>
    <t>721</t>
  </si>
  <si>
    <t>Zdravotechnika</t>
  </si>
  <si>
    <t>58</t>
  </si>
  <si>
    <t>721001</t>
  </si>
  <si>
    <t>Vybourání stáv. betonové kanal. šachty 450/450/1000mmvč. poklopu</t>
  </si>
  <si>
    <t>ks</t>
  </si>
  <si>
    <t>1785175474</t>
  </si>
  <si>
    <t>"ozn. B22"  2</t>
  </si>
  <si>
    <t>59</t>
  </si>
  <si>
    <t>721002</t>
  </si>
  <si>
    <t xml:space="preserve">D+M podlahových vpustí 300/300mm vč. zemních prací </t>
  </si>
  <si>
    <t>1459424752</t>
  </si>
  <si>
    <t>"schema N13"  6</t>
  </si>
  <si>
    <t>60</t>
  </si>
  <si>
    <t>721003</t>
  </si>
  <si>
    <t xml:space="preserve">D+M vnitřní rozvdy vody a kanalizace vč. ZP </t>
  </si>
  <si>
    <t>kpl</t>
  </si>
  <si>
    <t>299885988</t>
  </si>
  <si>
    <t>61</t>
  </si>
  <si>
    <t>721210824.1</t>
  </si>
  <si>
    <t>Demontáž vpustí  DN 150</t>
  </si>
  <si>
    <t>400071961</t>
  </si>
  <si>
    <t>"ozn. B19,B20"  5</t>
  </si>
  <si>
    <t>62</t>
  </si>
  <si>
    <t>721239114</t>
  </si>
  <si>
    <t>Montáž střešního vtoku svislý odtok do DN 160 ostatní typ</t>
  </si>
  <si>
    <t>478090425</t>
  </si>
  <si>
    <t>63</t>
  </si>
  <si>
    <t>56231111</t>
  </si>
  <si>
    <t>vtok střešní svislý s manžetou pro PVC-P hydroizolaci plochých střech DN 75</t>
  </si>
  <si>
    <t>-708032548</t>
  </si>
  <si>
    <t>731</t>
  </si>
  <si>
    <t>Ústřední vytápění</t>
  </si>
  <si>
    <t>64</t>
  </si>
  <si>
    <t>731001</t>
  </si>
  <si>
    <t>ÚT-kotelny,rozvody,otopná tělesa,armatury</t>
  </si>
  <si>
    <t>509489213</t>
  </si>
  <si>
    <t>741</t>
  </si>
  <si>
    <t>Elektroinstalace - silnoproud</t>
  </si>
  <si>
    <t>65</t>
  </si>
  <si>
    <t>741001</t>
  </si>
  <si>
    <t>D+M vnitřní rozvody elektro vč. svítidel</t>
  </si>
  <si>
    <t>313522604</t>
  </si>
  <si>
    <t>751</t>
  </si>
  <si>
    <t>Vzduchotechnika</t>
  </si>
  <si>
    <t>66</t>
  </si>
  <si>
    <t>751001</t>
  </si>
  <si>
    <t>D+M vzduchotechnických zařízení</t>
  </si>
  <si>
    <t>1630356117</t>
  </si>
  <si>
    <t>763</t>
  </si>
  <si>
    <t>Konstrukce suché výstavby</t>
  </si>
  <si>
    <t>67</t>
  </si>
  <si>
    <t>763131412.KNF</t>
  </si>
  <si>
    <t>SDK podhled D 112 desky 1x WHITE (A) 12,5 TI 100 mm 30 kg/m3 dvouvrstvá spodní kce profil CD+UD</t>
  </si>
  <si>
    <t>1753788571</t>
  </si>
  <si>
    <t>"místn. č.101,104,105" 2,45+4,95+4,95</t>
  </si>
  <si>
    <t>68</t>
  </si>
  <si>
    <t>763131452.KNF</t>
  </si>
  <si>
    <t>SDK podhled D 112 deska 1x GREEN (H2) 12,5 TI 100 mm 30 kg/m3 dvouvrstvá spodní kce profil CD+UD</t>
  </si>
  <si>
    <t>1625590631</t>
  </si>
  <si>
    <t>"místn. č.102,103,108"  1,5+3,1+11,0</t>
  </si>
  <si>
    <t>69</t>
  </si>
  <si>
    <t>763131714</t>
  </si>
  <si>
    <t>SDK podhled základní penetrační nátěr</t>
  </si>
  <si>
    <t>1117771446</t>
  </si>
  <si>
    <t>2,45+1,5+3,1+4,95+4,95+11,0</t>
  </si>
  <si>
    <t>70</t>
  </si>
  <si>
    <t>763131751</t>
  </si>
  <si>
    <t>Montáž parotěsné zábrany do SDK podhledu</t>
  </si>
  <si>
    <t>-257179781</t>
  </si>
  <si>
    <t>71</t>
  </si>
  <si>
    <t>DEK.2600601071</t>
  </si>
  <si>
    <t>DEKFOL REFLEX N 150 A.P. (75m2/bal.)</t>
  </si>
  <si>
    <t>-1438342675</t>
  </si>
  <si>
    <t>27,95*1,1235 'Přepočtené koeficientem množství</t>
  </si>
  <si>
    <t>72</t>
  </si>
  <si>
    <t>763131761</t>
  </si>
  <si>
    <t>Příplatek k SDK podhledu za plochu do 3 m2 jednotlivě</t>
  </si>
  <si>
    <t>-1446729061</t>
  </si>
  <si>
    <t>2,45+1,5</t>
  </si>
  <si>
    <t>73</t>
  </si>
  <si>
    <t>763131821</t>
  </si>
  <si>
    <t>Demontáž SDK podhledu s dvouvrstvou nosnou kcí z ocelových profilů opláštění jednoduché</t>
  </si>
  <si>
    <t>-1185038417</t>
  </si>
  <si>
    <t>"ozn. B24" 13,85+4,95+1,9+1,15+4,85+1,6</t>
  </si>
  <si>
    <t>74</t>
  </si>
  <si>
    <t>998763401</t>
  </si>
  <si>
    <t>Přesun hmot procentní pro sádrokartonové konstrukce v objektech v do 6 m</t>
  </si>
  <si>
    <t>392917331</t>
  </si>
  <si>
    <t>766</t>
  </si>
  <si>
    <t>Konstrukce truhlářské</t>
  </si>
  <si>
    <t>75</t>
  </si>
  <si>
    <t>766001</t>
  </si>
  <si>
    <t>D+M dveře vnitřní dřevěné hladké plné 1 kř. DTD povrch HPL laminát  600/1970mm vč. kování a ocel. zárubně</t>
  </si>
  <si>
    <t>-368331057</t>
  </si>
  <si>
    <t>"schema 1//T" 4</t>
  </si>
  <si>
    <t>76</t>
  </si>
  <si>
    <t>766002</t>
  </si>
  <si>
    <t>dtto,avšak 700/1970mm</t>
  </si>
  <si>
    <t>-1248096534</t>
  </si>
  <si>
    <t>"schema3/T"  2</t>
  </si>
  <si>
    <t>77</t>
  </si>
  <si>
    <t>766003</t>
  </si>
  <si>
    <t>dtto,avšak 800/1970mm</t>
  </si>
  <si>
    <t>-646029692</t>
  </si>
  <si>
    <t>"schema 2/T"  2</t>
  </si>
  <si>
    <t>78</t>
  </si>
  <si>
    <t>766004</t>
  </si>
  <si>
    <t xml:space="preserve">D+M kovová šatní skříňka  s mezistěnou </t>
  </si>
  <si>
    <t>-1517267748</t>
  </si>
  <si>
    <t>"schema 4/T"2</t>
  </si>
  <si>
    <t>79</t>
  </si>
  <si>
    <t>766005</t>
  </si>
  <si>
    <t xml:space="preserve">D+M vnitřní okenní parapet DTD+laminát tl.20mm oblá čelní hrana </t>
  </si>
  <si>
    <t>221749149</t>
  </si>
  <si>
    <t>"schema 5/T,6/T"  0,18*6,5+1,2*0,35</t>
  </si>
  <si>
    <t>80</t>
  </si>
  <si>
    <t>766006</t>
  </si>
  <si>
    <t>D+M dveře vstupní plastové 1100/2100mm vč. kování plné hladké vč. prahu a kování</t>
  </si>
  <si>
    <t>-180704938</t>
  </si>
  <si>
    <t>"schema 01" 1</t>
  </si>
  <si>
    <t>81</t>
  </si>
  <si>
    <t>766411821</t>
  </si>
  <si>
    <t>Demontáž truhlářského obložení stěn z palubek</t>
  </si>
  <si>
    <t>1463081704</t>
  </si>
  <si>
    <t>"ozn. B17"  10,7*1,5</t>
  </si>
  <si>
    <t>82</t>
  </si>
  <si>
    <t>766411822</t>
  </si>
  <si>
    <t>Demontáž truhlářského obložení stěn podkladových roštů</t>
  </si>
  <si>
    <t>343024404</t>
  </si>
  <si>
    <t>83</t>
  </si>
  <si>
    <t>998766201</t>
  </si>
  <si>
    <t>Přesun hmot procentní pro kce truhlářské v objektech v do 6 m</t>
  </si>
  <si>
    <t>-198895337</t>
  </si>
  <si>
    <t>767</t>
  </si>
  <si>
    <t>Konstrukce zámečnické</t>
  </si>
  <si>
    <t>84</t>
  </si>
  <si>
    <t>767001</t>
  </si>
  <si>
    <t>D+M ocelová zásobovací rampa vč. kotvení a žárového zinkování</t>
  </si>
  <si>
    <t>kg</t>
  </si>
  <si>
    <t>685570197</t>
  </si>
  <si>
    <t>85</t>
  </si>
  <si>
    <t>767002</t>
  </si>
  <si>
    <t xml:space="preserve">D+M roleta pro uzavření výdejních okének hliník lamelová vč. vodících lišt </t>
  </si>
  <si>
    <t>437785598</t>
  </si>
  <si>
    <t>"schema 02"  1,725*2,1+1,975*2,1</t>
  </si>
  <si>
    <t>86</t>
  </si>
  <si>
    <t>767003</t>
  </si>
  <si>
    <t xml:space="preserve">D+M vybavení sociál. zařízení </t>
  </si>
  <si>
    <t>1011486927</t>
  </si>
  <si>
    <t>"schema 1/Os"  1</t>
  </si>
  <si>
    <t>87</t>
  </si>
  <si>
    <t>767004</t>
  </si>
  <si>
    <t xml:space="preserve">D+M vybavení kuchyně </t>
  </si>
  <si>
    <t>2129132948</t>
  </si>
  <si>
    <t>"schema 2/Os"  1</t>
  </si>
  <si>
    <t>88</t>
  </si>
  <si>
    <t>767005</t>
  </si>
  <si>
    <t>D+M PHP práškový s hasící schopností 21A</t>
  </si>
  <si>
    <t>1296376945</t>
  </si>
  <si>
    <t>"schema 3/Os"  3</t>
  </si>
  <si>
    <t>89</t>
  </si>
  <si>
    <t>998767201</t>
  </si>
  <si>
    <t>Přesun hmot procentní pro zámečnické konstrukce v objektech v do 6 m</t>
  </si>
  <si>
    <t>-1283159330</t>
  </si>
  <si>
    <t>771</t>
  </si>
  <si>
    <t>Podlahy z dlaždic</t>
  </si>
  <si>
    <t>90</t>
  </si>
  <si>
    <t>771121011</t>
  </si>
  <si>
    <t>Nátěr penetrační na podlahu vč. soklíků</t>
  </si>
  <si>
    <t>416166098</t>
  </si>
  <si>
    <t>(2,45+1,5+3,1+10,65+11,0+34,0+5,7+12,7+9,0+3,4+5,3+10,0)*1,15</t>
  </si>
  <si>
    <t>91</t>
  </si>
  <si>
    <t>771151011</t>
  </si>
  <si>
    <t>Samonivelační stěrka podlah pevnosti 20 MPa tl 3 mm</t>
  </si>
  <si>
    <t>-404160346</t>
  </si>
  <si>
    <t>92</t>
  </si>
  <si>
    <t>771574111</t>
  </si>
  <si>
    <t>Montáž podlah keramických hladkých lepených flexibilním lepidlem do 9 ks/m2 vč.soklíků</t>
  </si>
  <si>
    <t>1217519827</t>
  </si>
  <si>
    <t>(2,45+1,5+3,1+12,7+9,0+5,3+10,0)*1,15</t>
  </si>
  <si>
    <t>93</t>
  </si>
  <si>
    <t>59761434</t>
  </si>
  <si>
    <t>dlažba keramická slinutá hladká do interiéru i exteriéru pro vysoké mechanické namáhání přes 9 do 12ks/m2</t>
  </si>
  <si>
    <t>-176106070</t>
  </si>
  <si>
    <t>50,658*1,1 'Přepočtené koeficientem množství</t>
  </si>
  <si>
    <t>94</t>
  </si>
  <si>
    <t>771574112</t>
  </si>
  <si>
    <t>Montáž podlah keramických hladkých lepených flexibilním lepidlem přes 9 do 12 ks/m2 vč. soklíků</t>
  </si>
  <si>
    <t>1791390776</t>
  </si>
  <si>
    <t>(10,65+11,0+34,0+5,7+3,4)*1,15</t>
  </si>
  <si>
    <t>95</t>
  </si>
  <si>
    <t>59761605</t>
  </si>
  <si>
    <t>dlažba keramická hutná hladká do interiéru přes 22 do 25ks/m2</t>
  </si>
  <si>
    <t>513987644</t>
  </si>
  <si>
    <t>74,463*1,1 'Přepočtené koeficientem množství</t>
  </si>
  <si>
    <t>96</t>
  </si>
  <si>
    <t>998771201</t>
  </si>
  <si>
    <t>Přesun hmot procentní pro podlahy z dlaždic v objektech v do 6 m</t>
  </si>
  <si>
    <t>-1057175138</t>
  </si>
  <si>
    <t>775</t>
  </si>
  <si>
    <t>Podlahy skládané</t>
  </si>
  <si>
    <t>97</t>
  </si>
  <si>
    <t>775429124</t>
  </si>
  <si>
    <t>Montáž podlahové lišty přechodové připevněné zaklapnutím</t>
  </si>
  <si>
    <t>-1256117497</t>
  </si>
  <si>
    <t>0,6*4+0,7*2+0,8*2</t>
  </si>
  <si>
    <t>98</t>
  </si>
  <si>
    <t>55343119</t>
  </si>
  <si>
    <t>profil přechodový Al narážecí 40mm dub, buk, javor, třešeň</t>
  </si>
  <si>
    <t>614355308</t>
  </si>
  <si>
    <t>5,4*1,08 'Přepočtené koeficientem množství</t>
  </si>
  <si>
    <t>99</t>
  </si>
  <si>
    <t>998775201</t>
  </si>
  <si>
    <t>Přesun hmot procentní pro podlahy dřevěné v objektech v do 6 m</t>
  </si>
  <si>
    <t>416501543</t>
  </si>
  <si>
    <t>776</t>
  </si>
  <si>
    <t>Podlahy povlakové</t>
  </si>
  <si>
    <t>100</t>
  </si>
  <si>
    <t>776121112</t>
  </si>
  <si>
    <t>Vodou ředitelná penetrace savého podkladu povlakových podlah vč. soklíků</t>
  </si>
  <si>
    <t>-182815055</t>
  </si>
  <si>
    <t>4,95*2</t>
  </si>
  <si>
    <t>101</t>
  </si>
  <si>
    <t>776141111</t>
  </si>
  <si>
    <t>Vyrovnání podkladu povlakových podlah stěrkou pevnosti 20 MPa tl do 3 mm</t>
  </si>
  <si>
    <t>959833875</t>
  </si>
  <si>
    <t>102</t>
  </si>
  <si>
    <t>776201811</t>
  </si>
  <si>
    <t>Demontáž lepených povlakových podlah bez podložky ručně vč. soklíků</t>
  </si>
  <si>
    <t>2123474453</t>
  </si>
  <si>
    <t>4,95*1,1</t>
  </si>
  <si>
    <t>103</t>
  </si>
  <si>
    <t>776221111</t>
  </si>
  <si>
    <t>Lepení pásů z PVC standardním lepidlem</t>
  </si>
  <si>
    <t>1721761738</t>
  </si>
  <si>
    <t>104</t>
  </si>
  <si>
    <t>28412245</t>
  </si>
  <si>
    <t>krytina podlahová homogenní š 1,5m tl 2mm</t>
  </si>
  <si>
    <t>-1349785451</t>
  </si>
  <si>
    <t>9,9*1,1 'Přepočtené koeficientem množství</t>
  </si>
  <si>
    <t>105</t>
  </si>
  <si>
    <t>776223112</t>
  </si>
  <si>
    <t>Spoj povlakových podlahovin z PVC svařováním za studena</t>
  </si>
  <si>
    <t>-1133812467</t>
  </si>
  <si>
    <t>9,9*0,7</t>
  </si>
  <si>
    <t>106</t>
  </si>
  <si>
    <t>776991821</t>
  </si>
  <si>
    <t>Odstranění lepidla ručně z podlah</t>
  </si>
  <si>
    <t>-2124542906</t>
  </si>
  <si>
    <t>107</t>
  </si>
  <si>
    <t>998776201</t>
  </si>
  <si>
    <t>Přesun hmot procentní pro podlahy povlakové v objektech v do 6 m</t>
  </si>
  <si>
    <t>-782985460</t>
  </si>
  <si>
    <t>781</t>
  </si>
  <si>
    <t>Dokončovací práce - obklady</t>
  </si>
  <si>
    <t>108</t>
  </si>
  <si>
    <t>781121011</t>
  </si>
  <si>
    <t>Nátěr penetrační na stěnu</t>
  </si>
  <si>
    <t>-2025331533</t>
  </si>
  <si>
    <t>"místn. č.102"(1,7+0,875)*2*1,5-0,7*1,5</t>
  </si>
  <si>
    <t>"č.103"(2,1+1,7)*2*2,1-0,7*1,97</t>
  </si>
  <si>
    <t>"č.107"(2,4+4,3)*2*1,8-1,0*1,8-0,9*1,8</t>
  </si>
  <si>
    <t>"č.108"(4,0+2,5)*2*1,8-0,9*1,9-1,0*1,8</t>
  </si>
  <si>
    <t>"č.109" (4,6+6,3)*2*1,8-1,0*1,8*2-1,0*1,8+0,64*1,8*2+1,895*1,2*2</t>
  </si>
  <si>
    <t>"č.110"  (3,0+2,0)*2*1,8-0,9*1,8-1,0*1,8</t>
  </si>
  <si>
    <t>"č.111"(6,05+2,0)*2*1,8-2,85*1,8</t>
  </si>
  <si>
    <t>"č.112"(2,35+4,5)*2*1,8-1,05*1,8-0,9*1,8*3-0,8*1,8</t>
  </si>
  <si>
    <t>"č.113"(2,2+1,9)*2*1,8-0,8*1,8</t>
  </si>
  <si>
    <t>"č.114"(3,5+1,54)*2*1,8-0,9*1,8</t>
  </si>
  <si>
    <t>109</t>
  </si>
  <si>
    <t>781474112</t>
  </si>
  <si>
    <t>Montáž obkladů vnitřních keramických hladkých přes 9 do 12 ks/m2 lepených flexibilním lepidlem</t>
  </si>
  <si>
    <t>711505949</t>
  </si>
  <si>
    <t>110</t>
  </si>
  <si>
    <t>59761026</t>
  </si>
  <si>
    <t>obklad keramický hladký do 12ks/m2</t>
  </si>
  <si>
    <t>-1295129877</t>
  </si>
  <si>
    <t>187,282*1,1 'Přepočtené koeficientem množství</t>
  </si>
  <si>
    <t>111</t>
  </si>
  <si>
    <t>781494511</t>
  </si>
  <si>
    <t>Plastové profily ukončovací lepené flexibilním lepidlem</t>
  </si>
  <si>
    <t>618931669</t>
  </si>
  <si>
    <t>187,282*0,5</t>
  </si>
  <si>
    <t>112</t>
  </si>
  <si>
    <t>998781201</t>
  </si>
  <si>
    <t>Přesun hmot procentní pro obklady keramické v objektech v do 6 m</t>
  </si>
  <si>
    <t>765473902</t>
  </si>
  <si>
    <t>784</t>
  </si>
  <si>
    <t>Dokončovací práce - malby a tapety</t>
  </si>
  <si>
    <t>113</t>
  </si>
  <si>
    <t>784001</t>
  </si>
  <si>
    <t>D+M deskový obklad Acrovyn tl.1,5mm</t>
  </si>
  <si>
    <t>2001895600</t>
  </si>
  <si>
    <t>"ozn. N10"  10,5*1,5-1,775*1,5-2,025*1,5-1,0*1,5</t>
  </si>
  <si>
    <t>114</t>
  </si>
  <si>
    <t>784121001</t>
  </si>
  <si>
    <t>Oškrabání malby v mísnostech v do 3,80 m</t>
  </si>
  <si>
    <t>-1048854170</t>
  </si>
  <si>
    <t>116,3*0,9+116,3*2,6*0,7</t>
  </si>
  <si>
    <t>115</t>
  </si>
  <si>
    <t>784181101</t>
  </si>
  <si>
    <t>Základní akrylátová jednonásobná bezbarvá penetrace podkladu v místnostech v do 3,80 m</t>
  </si>
  <si>
    <t>-1753935139</t>
  </si>
  <si>
    <t>570,904+25,0</t>
  </si>
  <si>
    <t>116</t>
  </si>
  <si>
    <t>784211111</t>
  </si>
  <si>
    <t>Dvojnásobné bílé malby ze směsí za mokra velmi dobře oděruvzdorných v místnostech v do 3,80 m</t>
  </si>
  <si>
    <t>-1683844241</t>
  </si>
  <si>
    <t>HZS</t>
  </si>
  <si>
    <t>Hodinové zúčtovací sazby</t>
  </si>
  <si>
    <t>118</t>
  </si>
  <si>
    <t>HZS1292</t>
  </si>
  <si>
    <t>Hodinová zúčtovací sazba stavební dělník-demontáž stávajícího gastro zařízení</t>
  </si>
  <si>
    <t>hod</t>
  </si>
  <si>
    <t>512</t>
  </si>
  <si>
    <t>-538489673</t>
  </si>
  <si>
    <t>"ozn. B11"  80</t>
  </si>
  <si>
    <t>119</t>
  </si>
  <si>
    <t>HZS1301</t>
  </si>
  <si>
    <t>Hodinová zúčtovací sazba zedník-stavební přípomocné práce profesí</t>
  </si>
  <si>
    <t>207946835</t>
  </si>
  <si>
    <t>VRN</t>
  </si>
  <si>
    <t>Vedlejší rozpočtové náklady</t>
  </si>
  <si>
    <t>VRN1</t>
  </si>
  <si>
    <t>Průzkumné, geodetické a projektové práce</t>
  </si>
  <si>
    <t>120</t>
  </si>
  <si>
    <t>013002000</t>
  </si>
  <si>
    <t>Projektové práce-dokumentace skutečného provedení</t>
  </si>
  <si>
    <t>soubor</t>
  </si>
  <si>
    <t>1024</t>
  </si>
  <si>
    <t>-688757983</t>
  </si>
  <si>
    <t>VRN3</t>
  </si>
  <si>
    <t>Zařízení staveniště</t>
  </si>
  <si>
    <t>121</t>
  </si>
  <si>
    <t>032002000</t>
  </si>
  <si>
    <t>Vybavení staveniště-mobilní WC,kancelář,sklady</t>
  </si>
  <si>
    <t>-567242148</t>
  </si>
  <si>
    <t>122</t>
  </si>
  <si>
    <t>033002000</t>
  </si>
  <si>
    <t>Připojení staveniště na inženýrské sítě-voda,elektro</t>
  </si>
  <si>
    <t>1275612863</t>
  </si>
  <si>
    <t>123</t>
  </si>
  <si>
    <t>039002000</t>
  </si>
  <si>
    <t>Zrušení zařízení staveniště</t>
  </si>
  <si>
    <t>356629967</t>
  </si>
  <si>
    <t>VRN4</t>
  </si>
  <si>
    <t>Inženýrská činnost</t>
  </si>
  <si>
    <t>124</t>
  </si>
  <si>
    <t>043002000</t>
  </si>
  <si>
    <t>Zkoušky a ostatní měření</t>
  </si>
  <si>
    <t>-1106396157</t>
  </si>
  <si>
    <t>KRYCÍ LIST ROZPOČTU</t>
  </si>
  <si>
    <t>Objekt :</t>
  </si>
  <si>
    <t>Název objektu :</t>
  </si>
  <si>
    <t>JKSO :</t>
  </si>
  <si>
    <t>D.1.4.a) - ZAŘÍZENÍ PRO VYTÁPĚNÍ STAVEB</t>
  </si>
  <si>
    <t>Stavba :</t>
  </si>
  <si>
    <t>Název stavby :</t>
  </si>
  <si>
    <t>SKP :</t>
  </si>
  <si>
    <t>STŘEDNÍ ŠKOLA ŘEMESEL A ZÁKLADNÍ ŠKOLA HOŘICE</t>
  </si>
  <si>
    <t>Projektant :</t>
  </si>
  <si>
    <t>Radko Vondra - PRIDOS</t>
  </si>
  <si>
    <t>Počet měrných jednotek :</t>
  </si>
  <si>
    <t>Objednatel :</t>
  </si>
  <si>
    <t xml:space="preserve">SŠŘ a ZŠ Hořice, </t>
  </si>
  <si>
    <t>Náklady na MJ :</t>
  </si>
  <si>
    <t>Havlíčkova 54, Hořice</t>
  </si>
  <si>
    <t>Zakázkové číslo :</t>
  </si>
  <si>
    <t>Zpracovatel projektu :</t>
  </si>
  <si>
    <t>Zhotovitel :</t>
  </si>
  <si>
    <t>Balažovič Tomáš</t>
  </si>
  <si>
    <t xml:space="preserve"> -</t>
  </si>
  <si>
    <t>ROZPOČTOVÉ NÁKLADY</t>
  </si>
  <si>
    <t>Rozpočtové náklady II. a III. hlavy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</si>
  <si>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</si>
  <si>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</si>
  <si>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</si>
  <si>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</si>
  <si>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</si>
  <si>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</si>
  <si>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</si>
  <si>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</si>
  <si>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</si>
  <si>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</si>
  <si>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</si>
  <si>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</si>
  <si>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</si>
  <si>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</si>
  <si>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</si>
  <si>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</si>
  <si>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</si>
  <si>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</si>
  <si>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</si>
  <si>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CENA ZA OBJEKT CELKEM BEZ DPH</t>
  </si>
  <si>
    <t>Poznámka :</t>
  </si>
  <si>
    <t xml:space="preserve"> </t>
  </si>
  <si>
    <t>ROZPOČET</t>
  </si>
  <si>
    <t>(nedílnou součástí je projektová dokumentace)</t>
  </si>
  <si>
    <t>č.p.</t>
  </si>
  <si>
    <t>P.č.</t>
  </si>
  <si>
    <t>Číslo položky</t>
  </si>
  <si>
    <t>Název položky</t>
  </si>
  <si>
    <t>množství</t>
  </si>
  <si>
    <t>cena / MJ</t>
  </si>
  <si>
    <t>celkem (Kč)</t>
  </si>
  <si>
    <t>Díl:</t>
  </si>
  <si>
    <t>Bourací práce prostupy</t>
  </si>
  <si>
    <t>Demontáž a likvidace stávajícího rozvodu vytápění - potrubí ocel do DN32</t>
  </si>
  <si>
    <t>Demontáž a likvidace otopných těles deskových</t>
  </si>
  <si>
    <t>Demontáž a likvidace el. přímotopů</t>
  </si>
  <si>
    <t>Vybourání drážky ve zdi 200*100 včetně hrubého zahození</t>
  </si>
  <si>
    <t>bm</t>
  </si>
  <si>
    <t>Celkem za</t>
  </si>
  <si>
    <t>HSV Celkem</t>
  </si>
  <si>
    <t>Trubní vedení - vytápění</t>
  </si>
  <si>
    <t>Potrubí měděné polotvrdé spojované pájením D 15x1</t>
  </si>
  <si>
    <t>Potrubí měděné polotvrdé spojované pájením D 18x1</t>
  </si>
  <si>
    <t>Potrubí měděné polotvrdé spojované pájením D 22x1</t>
  </si>
  <si>
    <t>Ochrana trubek izolačními trubicemi</t>
  </si>
  <si>
    <t xml:space="preserve">Zkouška těsnosti potrubí </t>
  </si>
  <si>
    <t>Napojení na stávající potrubí</t>
  </si>
  <si>
    <t>Přechodka ocel/Cu</t>
  </si>
  <si>
    <t>Vypuštění rozvodu</t>
  </si>
  <si>
    <t>Napuštění a odvzdušnění</t>
  </si>
  <si>
    <t>Zaregulování rozvodu</t>
  </si>
  <si>
    <t>Nosný systém potrubí</t>
  </si>
  <si>
    <t>Přesun hmot pro rozvody potrubí v objektech v do 12 m</t>
  </si>
  <si>
    <t>Armatury</t>
  </si>
  <si>
    <t>Montáž armatury závitové s dvěma závity G 1/2</t>
  </si>
  <si>
    <t>Termostatická hlavice antivandal</t>
  </si>
  <si>
    <t xml:space="preserve">Svěrné šroubení </t>
  </si>
  <si>
    <t>Vekolux</t>
  </si>
  <si>
    <t>Přesun hmot pro armatury v objektech v do 12 m</t>
  </si>
  <si>
    <t>Otopná tělesa</t>
  </si>
  <si>
    <t>Montáž otopných těles panelových / žebříkových</t>
  </si>
  <si>
    <t>KRC 1820.0450</t>
  </si>
  <si>
    <t>22-060040-60-VK</t>
  </si>
  <si>
    <t>22-060060-60-VK</t>
  </si>
  <si>
    <t>22-060200-60-VK</t>
  </si>
  <si>
    <t>Přesun hmot pro otopná tělesa v objektech v do 12 m</t>
  </si>
  <si>
    <t>VRN + práce</t>
  </si>
  <si>
    <t xml:space="preserve">VRN (doprava, zařízení staveniště) </t>
  </si>
  <si>
    <t>Projektové práce dle skutečného provedení</t>
  </si>
  <si>
    <t>PSV Celkem</t>
  </si>
  <si>
    <t>NEDÍLNOU SOUČÁSTÍ VÝKAZU VÝMĚR / ROZPOČTU JE PROJEKTOVÁ DOKUMENTACE STAVBY.</t>
  </si>
  <si>
    <t>D.1.4.e) - ZAŘÍZENÍ ZDRAVOTNĚ TECHNICKÝCH INSTALACÍ</t>
  </si>
  <si>
    <t>Demontáž a likvidace stávajícího rozvodu ZTI (vodovod, kanalizace)</t>
  </si>
  <si>
    <t>Vybourání drážky ve zdi 300*100 včetně hrubého zahození</t>
  </si>
  <si>
    <t>Trubní vedení - vnitřní ležatá kanalizace splašková</t>
  </si>
  <si>
    <t>Potrubí kanalizační z PVC hrdlové ležaté DN 100 systém KG</t>
  </si>
  <si>
    <t>Potrubí kanalizační z PVC hrdlové ležaté DN 125 systém KG</t>
  </si>
  <si>
    <t>Potrubí kanalizační z PVC hrdlové ležaté DN 150 systém KG</t>
  </si>
  <si>
    <t>Tlakové pročištění stávající hlavní svodné kanalizace DN125-150 mezi napojením a venkovní bet. šachtou</t>
  </si>
  <si>
    <t>Napojení na stávající ležatou splaškovou kanalizaci</t>
  </si>
  <si>
    <t xml:space="preserve">Zkouška těsnosti potrubí kanalizace vodou </t>
  </si>
  <si>
    <t>Trubní vedení - vnitřní ležatá kanalizace kuchyň</t>
  </si>
  <si>
    <t>Potrubí kanalizační hrdlové ležaté DN 50 systém odolný vysokým teplotám z kuchyně</t>
  </si>
  <si>
    <t>Potrubí kanalizační hrdlové ležaté DN 75 systém odolný vysokým teplotám z kuchyně</t>
  </si>
  <si>
    <t>Potrubí kanalizační hrdlové ležaté DN 100 systém odolný vysokým teplotám z kuchyně</t>
  </si>
  <si>
    <t>Potrubí kanalizační hrdlové ležaté DN 125 systém odolný vysokým teplotám z kuchyně</t>
  </si>
  <si>
    <t>Potrubí kanalizační hrdlové ležaté DN 150 systém odolný vysokým teplotám z kuchyně</t>
  </si>
  <si>
    <t>D+M Plastová revizní šachta d600 mm sběrná DN150 + korugované tělo + plynotěsný poklop</t>
  </si>
  <si>
    <t>Napojení na stávající ležatou tukovou kanalizaci - lapol</t>
  </si>
  <si>
    <t>Trubní vedení - vnitřní připojovací a stoupací gravitační kanalizace</t>
  </si>
  <si>
    <t>Potrubí kanalizační z PP hrdlové odpadní DN 40</t>
  </si>
  <si>
    <t>Potrubí kanalizační z PP hrdlové odpadní DN 50</t>
  </si>
  <si>
    <t>Potrubí kanalizační z PP hrdlové odpadní DN 75</t>
  </si>
  <si>
    <t>Potrubí kanalizační z PP hrdlové odpadní DN 100</t>
  </si>
  <si>
    <t>Potrubí kondenzátní PPR25 vč. izolace</t>
  </si>
  <si>
    <t>Nosný systém potrubí, kotvení</t>
  </si>
  <si>
    <t>Lešení pomocné</t>
  </si>
  <si>
    <t>Trubní vedení - kanalizace tvarovky, armatury, výpustky</t>
  </si>
  <si>
    <t>Vyvedení a upevnění odpadních výpustek DN 40</t>
  </si>
  <si>
    <t>Vyvedení a upevnění odpadních výpustek DN 50</t>
  </si>
  <si>
    <t>Vyvedení a upevnění odpadních výpustek DN 75</t>
  </si>
  <si>
    <t>Vyvedení a upevnění odpadních výpustek DN 100</t>
  </si>
  <si>
    <t>Nosný systém kanalizace</t>
  </si>
  <si>
    <t>Čistící kus 75 + dvířka plastová</t>
  </si>
  <si>
    <t>Čistící kus 110 + dvířka plastová</t>
  </si>
  <si>
    <t>Přivzdušňovací ventil DN100 HL900N</t>
  </si>
  <si>
    <t>Zápachová uzávěrka - pro úkap pojistného ventilu HL21</t>
  </si>
  <si>
    <t>Zápachová uzávěrka - pro VZT kondenzátní HL138</t>
  </si>
  <si>
    <t>Zápachová uzávěrka - pro myčku HL405</t>
  </si>
  <si>
    <t>Podlahová vpust nerezová DN100 se suchou zápachovou uzávěrkou</t>
  </si>
  <si>
    <t>Zařizovací předměty a vybavení</t>
  </si>
  <si>
    <t>D+M Klozet keramický závěsný vč. sedátka, předstěnové instalace, zvukoizolační souprava, tlačítko</t>
  </si>
  <si>
    <t>D+M Umyvadlo keramické připevněné na stěnu šrouby bílé se sloupem na sifon</t>
  </si>
  <si>
    <t>D+M Baterie umyvadlové stojánkové klasické bez výpusti</t>
  </si>
  <si>
    <t>D+M Zápachová uzávěrka plastová vč. zátky umývadla</t>
  </si>
  <si>
    <t>D+M Sprchový kout kruhový R800, nerezový žlab, sifon, zástěna</t>
  </si>
  <si>
    <t>D+M Baterie nástěnná termoregulační sprchová páková s hadicí a sprchovou růžicí posuvnou na tyči</t>
  </si>
  <si>
    <t>D+M Výlevka plastová závěsná vč. mřížky</t>
  </si>
  <si>
    <t>D+M Baterie pro výlevku nástěnná s dlouhým krkem</t>
  </si>
  <si>
    <t>D+M Závěsný zásobníkový ohřívač vody, elektrický ohřev, objem 200 litrů, patrona 4kW</t>
  </si>
  <si>
    <t>Přesun hmot pro zařizovací předměty v objektech v do 12 m</t>
  </si>
  <si>
    <t>Trubní vedení - vnitřní rozvod studené vody, teplé vody a cirkulace</t>
  </si>
  <si>
    <t>Rozvody vody z plastů svařované polyfuzně do D 20 mm PN16</t>
  </si>
  <si>
    <t>Rozvody vody z plastů svařované polyfuzně do D 25 mm PN16</t>
  </si>
  <si>
    <t>Rozvody vody z plastů svařované polyfuzně do D 32 mm PN16</t>
  </si>
  <si>
    <t>Rozvody vody z plastů svařované polyfuzně do D 40 mm PN16</t>
  </si>
  <si>
    <t>Napojení na stávající rozvod vody v podlaze</t>
  </si>
  <si>
    <t>Ochrana vodovodních trubek izolačními trubicemi</t>
  </si>
  <si>
    <t xml:space="preserve">Zkouška těsnosti vodovodního potrubí </t>
  </si>
  <si>
    <t xml:space="preserve">Proplach a dezinfekce vodovodního potrubí </t>
  </si>
  <si>
    <t>Trubní vedení - vodovod armatury, zařízení</t>
  </si>
  <si>
    <t>D+M Kulový kohout KK15</t>
  </si>
  <si>
    <t>D+M Kulový kohout KK25</t>
  </si>
  <si>
    <t>D+M Kulový kohout KK32</t>
  </si>
  <si>
    <t>D+M Zpětný ventil ZV15</t>
  </si>
  <si>
    <t>D+M Zpětný ventil ZV25</t>
  </si>
  <si>
    <t>D+M Zpětný ventil ZV32</t>
  </si>
  <si>
    <t>D+M Filtr do potrubí F15</t>
  </si>
  <si>
    <t>D+M Filtr do potrubí F25</t>
  </si>
  <si>
    <t>D+M Filtr do potrubí F32</t>
  </si>
  <si>
    <t>D+M Pojistný ventil PV25, 6bar</t>
  </si>
  <si>
    <t>D+M 2x kulový ventil na SV 1/2" s vývodem 3/4" s vnějším závitem v. 600 a v. 1200</t>
  </si>
  <si>
    <t>D+M kulové ventily na SV a TV 1/2" s vývodem 3/8" s vnějším závitem v. 600</t>
  </si>
  <si>
    <t>D+M kulový ventil na SV ZMĚKČENOU 1/2" s vývodem 3/4" s vnějším závitem v. 300</t>
  </si>
  <si>
    <t>D+M kulové ventily na SV a TV 1/2" s vývodem 3/8" s vnějším závitem v. 300</t>
  </si>
  <si>
    <t xml:space="preserve">D+M kulový ventil na SV 1/2" s vývodem 3/4" s vnějším závitem z podlahy </t>
  </si>
  <si>
    <t>D+M kulový ventil na SV 1/2" s vývodem 3/4" s vnějším závitem v. 300</t>
  </si>
  <si>
    <t>D+M kulové ventily na SV a TV 1/2" s vývodem 3/8" s vnějším závitem v. 250</t>
  </si>
  <si>
    <t>D+M kulový ventil na SV 1/2"  s vývodem 3/4" s vnějším závitem v. 500</t>
  </si>
  <si>
    <t>D+M kulové ventily na SV a TV 1/2" s vývodem 3/8" s vnějším závitem v. 1200</t>
  </si>
  <si>
    <t>D+M kulový ventil na SV ZMĚKČENOU 1/2" s vývodem 3/4" s vnějším závitem v. 500</t>
  </si>
  <si>
    <t>D+M šroubení 1/2" pro připojení změkčovače na rozvod změkčené vody, v. 500</t>
  </si>
  <si>
    <t>D+M kulové ventily na SV a TV 1/2" s vývodem 3/8" s vnějším závitem v. 450</t>
  </si>
  <si>
    <t>D+M kulový ventil na SV 1/2" s vývodem 3/4" s vnějším závitem v. 500</t>
  </si>
  <si>
    <t>D+M Automatický odvzdušňovací ventil AOV</t>
  </si>
  <si>
    <t>D+M Ventil rohový RV15 s hadičkou</t>
  </si>
  <si>
    <t>D+M Vypouštěcí kohout VK15</t>
  </si>
  <si>
    <t>D+M Sestava inteligentního cirkulačního čerpadla a armatur</t>
  </si>
  <si>
    <t>Vyvední výpustku</t>
  </si>
  <si>
    <t>Nástěnka závitová K 247 pro baterii G 1/2 s jedním závitem</t>
  </si>
  <si>
    <t>pár</t>
  </si>
  <si>
    <t>Nástěnka závitová K 247 pro ventil G 1/2 s jedním závitem</t>
  </si>
  <si>
    <t>VENKOVNÍ ROZVODY KANALIZACE</t>
  </si>
  <si>
    <t>Zemní práce (vnější i vnitřní)</t>
  </si>
  <si>
    <t xml:space="preserve">Příplatek za ztížené hloubení v blízkosti vedení </t>
  </si>
  <si>
    <t>Zřízení příložného pažení stěn výkopu hl do 2,5 m</t>
  </si>
  <si>
    <t>Odstranění příložného pažení stěn hl do 2,5 m</t>
  </si>
  <si>
    <t xml:space="preserve">Hloubení rýh šířky do 80 cm v hor.3 nad 100 m3 </t>
  </si>
  <si>
    <t>Hloubení jam v zemině třídy 3</t>
  </si>
  <si>
    <t xml:space="preserve">Svislé přemístění výkopku z hor.3 do 2,5 m </t>
  </si>
  <si>
    <t xml:space="preserve">Vodorovné přemístění výkopku z hor.3 do 100 m </t>
  </si>
  <si>
    <t>Nakládka, odvoz výkopku, likvidace na skládce do 10 km včetně skládkovného</t>
  </si>
  <si>
    <t xml:space="preserve">Zásyp jam, rýh se zhutněním </t>
  </si>
  <si>
    <t xml:space="preserve">Obsyp potrubí bez prohození sypaniny </t>
  </si>
  <si>
    <t>štěrkopísek frakce 0-16 B</t>
  </si>
  <si>
    <t>T</t>
  </si>
  <si>
    <t>Obetonování lomů a konců včetně vpustí</t>
  </si>
  <si>
    <t>Trubní vedení - splašková kanalizace</t>
  </si>
  <si>
    <t>D+M potrubí PVC KG SN8 DN 150</t>
  </si>
  <si>
    <t>D+M Plastová šachta d600 s poklopem D400</t>
  </si>
  <si>
    <t>Zkouška těsnosti potrubí kanalizace vodou</t>
  </si>
  <si>
    <t>Staveništní přesun hmot</t>
  </si>
  <si>
    <t xml:space="preserve">Přesun hmot, trubní vedení plastová, otevř. výkop </t>
  </si>
  <si>
    <t>Geodetické zaměření</t>
  </si>
  <si>
    <t>D.1.4.f) - PLYNOVÁ ZAŘÍZENÍ - VNITŘNÍ</t>
  </si>
  <si>
    <t>Demontáž a likvidace stávajícího rozvodu plynu (potrubí ocel DN32 - 15 metrů)</t>
  </si>
  <si>
    <t>Trubní vedení - plyn</t>
  </si>
  <si>
    <t>Konzole</t>
  </si>
  <si>
    <t>D+M Kohout kulový přímý do G5/4"</t>
  </si>
  <si>
    <t>D+M Zátka DN32</t>
  </si>
  <si>
    <t>Odpojení plynového spotřebiče</t>
  </si>
  <si>
    <t xml:space="preserve">Revize a tlaková zkouška </t>
  </si>
  <si>
    <t>{f82acbc0-f3e2-4c10-aca0-6a828c9d36f9}</t>
  </si>
  <si>
    <t>&gt;&gt;  skryté sloupce  &lt;&lt;</t>
  </si>
  <si>
    <t>2022-010</t>
  </si>
  <si>
    <t>STŘEDNÍ ŠKOLA ŘEMESEL A ZÁKLADNÍ ŠKOLA HOŘICE REKONSTRUKCE KUCHYNĚ</t>
  </si>
  <si>
    <t>SŠŘ a ZŠ Hořice, Havlíčkova 54, Hořice</t>
  </si>
  <si>
    <t>28. 2. 2022</t>
  </si>
  <si>
    <t>Zhotovitel:</t>
  </si>
  <si>
    <t>Ondřej Zikán</t>
  </si>
  <si>
    <t>Ostatní náklady ze souhrnného listu</t>
  </si>
  <si>
    <t>Zhotovitel</t>
  </si>
  <si>
    <t>1) Náklady z rozpočtů</t>
  </si>
  <si>
    <t>D.1.4.c)</t>
  </si>
  <si>
    <t>ZAŘÍZENÍ VZDUCHOTECHNIKY</t>
  </si>
  <si>
    <t>{9517cb74-68bd-4a0d-9184-7d2d94512c77}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</si>
  <si>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</si>
  <si>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</si>
  <si>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</si>
  <si>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</si>
  <si>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D.1.4.c) - ZAŘÍZENÍ VZDUCHOTECHNIKY</t>
  </si>
  <si>
    <t>HSV - HSV</t>
  </si>
  <si>
    <t xml:space="preserve">    D1 - Ostatní náklady</t>
  </si>
  <si>
    <t xml:space="preserve">    Zařízení č.01 - Rekuperační větrání</t>
  </si>
  <si>
    <t xml:space="preserve">    Zařízení č.02 - Podtlakové větrání</t>
  </si>
  <si>
    <t xml:space="preserve">    Zařízení č.03 - Chlazení místnosti 09 - kuchyně</t>
  </si>
  <si>
    <t>D1</t>
  </si>
  <si>
    <t>Ostatní náklady</t>
  </si>
  <si>
    <t>01X101</t>
  </si>
  <si>
    <t>Přesun hmot vnitrostaveništní</t>
  </si>
  <si>
    <t>-1095892719</t>
  </si>
  <si>
    <t>01X102</t>
  </si>
  <si>
    <t>Příplatek k přesunu hmot  za zvětšený přesun do 500 m</t>
  </si>
  <si>
    <t>-418297408</t>
  </si>
  <si>
    <t>01X103</t>
  </si>
  <si>
    <t>Zprovoznění rekuperačních digestoří, měření, zaregulování a uvedení do provozu</t>
  </si>
  <si>
    <t>-263514648</t>
  </si>
  <si>
    <t>01X104</t>
  </si>
  <si>
    <t>Revize PPK (protipožárních klapek)</t>
  </si>
  <si>
    <t>-413732889</t>
  </si>
  <si>
    <t>01X105</t>
  </si>
  <si>
    <t>Dopravní a režijní náklady</t>
  </si>
  <si>
    <t>2061384413</t>
  </si>
  <si>
    <t>01X106</t>
  </si>
  <si>
    <t>Stavební přípomoce zahrnující bourání, vrtání, drážkování, zpětné zapravení s úpravou povrchů včetně použitého materiálu, úklid včetně zakrývycích fólií a kartónů, oststní pomocné práce</t>
  </si>
  <si>
    <t>-1172836162</t>
  </si>
  <si>
    <t>01X107</t>
  </si>
  <si>
    <t>Závěsový a montážní materiál, včetně povrchové úpravy</t>
  </si>
  <si>
    <t>-875114186</t>
  </si>
  <si>
    <t>01X108</t>
  </si>
  <si>
    <t>Pomocné ocelové konstrukce pro uložení potrubí a zařízení, včetně povrchové úpravy</t>
  </si>
  <si>
    <t>1608865941</t>
  </si>
  <si>
    <t>01X109</t>
  </si>
  <si>
    <t>Montážní plošina přenosná - instalace a demontáž</t>
  </si>
  <si>
    <t>1777955799</t>
  </si>
  <si>
    <t>01X110</t>
  </si>
  <si>
    <t>Těsnění prostupů požárně - dělícími konstrukcemi a obvodovými stěnami požární ucpávkou a tmelem</t>
  </si>
  <si>
    <t>12124701</t>
  </si>
  <si>
    <t>Zařízení č.01</t>
  </si>
  <si>
    <t>Rekuperační větrání</t>
  </si>
  <si>
    <t>X01101_pozice 1.1</t>
  </si>
  <si>
    <t>Podstropní digestoř s rekuperací tepla včetně integrvoané regulace, elektrického ohřevu a uzavírací klapky na přívodu ( Parametry: Ve=1500 m3/h,∆ppřív=100 Pa,∆podvod=100 Pa)</t>
  </si>
  <si>
    <t>-1452797969</t>
  </si>
  <si>
    <t>X01102_pozice 1.2</t>
  </si>
  <si>
    <t>Podstropní digestoř s rekuperací tepla včetně integrvoané regulace, elektrického ohřevu a uzavírací klapky na přívodu ( Parametry: Ve=600 m3/h,∆ppřív=100 Pa,∆podvod=100 Pa)</t>
  </si>
  <si>
    <t>-1985771877</t>
  </si>
  <si>
    <t>X01103_pozice 1.3</t>
  </si>
  <si>
    <t>Čtyřhranný potrubní tlumič hluku 400mm x 400mm - délka 1000mm - dodávka a montáž</t>
  </si>
  <si>
    <t>-443923845</t>
  </si>
  <si>
    <t>X01104_pozice 1.4</t>
  </si>
  <si>
    <t>Požární klapka hranatá 400 mm x 400 mm s mechanickým ovládáním a tepelnou pojistkou - dodávka a montáž</t>
  </si>
  <si>
    <t>-671003947</t>
  </si>
  <si>
    <t>X01105</t>
  </si>
  <si>
    <t>Montáž rekuperační digestoře s upevněním ke stropní konstrukci včetně montáže regulace jednotky a použitého materiálu - kabeláže</t>
  </si>
  <si>
    <t>-631580494</t>
  </si>
  <si>
    <t>X01106</t>
  </si>
  <si>
    <t>Diagonální ventilátor s montáží do kruhového potrubí včetně dvou pružných spojek ( Δp= 100 Pa, V=1500 m3/h, pr. 315mm ) - dodávka a montáž</t>
  </si>
  <si>
    <t>1231454690</t>
  </si>
  <si>
    <t>X01107</t>
  </si>
  <si>
    <t>Diagonální ventilátor s montáží do kruhového potrubí včetně dvou pružných spojek ( Δp= 100 Pa, V=600 m3/h, pr. 250mm ) - dodávka a montáž</t>
  </si>
  <si>
    <t>-1673523101</t>
  </si>
  <si>
    <t>X01108</t>
  </si>
  <si>
    <t>Zpětná klapka pr. 250 mm - dodávka a montáž</t>
  </si>
  <si>
    <t>-1028889310</t>
  </si>
  <si>
    <t>X01109</t>
  </si>
  <si>
    <t>Zpětná klapka pr. 315 mm - dodávka a montáž</t>
  </si>
  <si>
    <t>2092927562</t>
  </si>
  <si>
    <t>X01110</t>
  </si>
  <si>
    <t>Nasávací / výfukový díl - seříznitý oblouk s mřížkou proti hmyzu 400mm x 400mm - dodávka a montáž</t>
  </si>
  <si>
    <t>-72148561</t>
  </si>
  <si>
    <t>X01111</t>
  </si>
  <si>
    <t>Ohebná Al hadice pro vzduchotechniká potrubí Ø 315 - dodávka a montáž</t>
  </si>
  <si>
    <t>X01112</t>
  </si>
  <si>
    <t>Čtyřhranné potrubí sk I z pozinkovaného plechu ( vč. tvarovek, spojovacího, těsnícího a montážního materiálu ) - dodávka a montáž</t>
  </si>
  <si>
    <t>X01113</t>
  </si>
  <si>
    <t>Kruhové potrubí Ø 250 z pozinkovaného plechu ( vč. tvarovek, spojovacího, těsnícího a montážního materiálu ) - dodávka a montáž</t>
  </si>
  <si>
    <t>X01114</t>
  </si>
  <si>
    <t>Kruhové potrubí Ø 315 z pozinkovaného plechu ( vč. tvarovek, spojovacího, těsnícího a montážního materiálu ) - dodávka a montáž</t>
  </si>
  <si>
    <t>2063713174</t>
  </si>
  <si>
    <t>X01115</t>
  </si>
  <si>
    <t>Kruhové potrubí Ø 400 z pozinkovaného plechu ( vč. tvarovek, spojovacího, těsnícího a montážního materiálu ) - dodávka a montáž</t>
  </si>
  <si>
    <t>1689533291</t>
  </si>
  <si>
    <t>X01116</t>
  </si>
  <si>
    <t>Izolace požární z minerální vaty o tl. 60 mm s AL polepem - dodávka a montáž</t>
  </si>
  <si>
    <t>X01117</t>
  </si>
  <si>
    <t>Izolace požární z minerální vaty o tl. 60 mm s AL polepem a povrchovým oplechováním - nadstřešní vedení - dodávka a montáž</t>
  </si>
  <si>
    <t>-1292029956</t>
  </si>
  <si>
    <t>X01118</t>
  </si>
  <si>
    <t>Izolace tepelná z minerální vaty o tl. 40 mm s AL polepem - pívodní potrubí - dodávka a montáž</t>
  </si>
  <si>
    <t>-627012559</t>
  </si>
  <si>
    <t>Zařízení č.02</t>
  </si>
  <si>
    <t>Podtlakové větrání</t>
  </si>
  <si>
    <t>X02101_pozice 2.1</t>
  </si>
  <si>
    <t>Odvodní radiální ventilátor se zpětnou klapkou s montáží na stěnu a s doběhem ( Δp= 100 Pa, V=50 m3/h, 19 W, 230V) - dodávka a montáž</t>
  </si>
  <si>
    <t>830900657</t>
  </si>
  <si>
    <t>X02102_pozice 2.2</t>
  </si>
  <si>
    <t>Odvodní radiální ventilátor se zpětnou klapkou s montáží na stěnu, pohybovým čidlem a s doběhem ( Δp= 80 Pa, V=100 m3/h, 28 W, 230V) - dodávka a montáž</t>
  </si>
  <si>
    <t>863369511</t>
  </si>
  <si>
    <t>X02103_pozice 2.3</t>
  </si>
  <si>
    <t>Protidešťová žaluzie pevná s okapní hranou pr. 100mm - dodávka a montáž</t>
  </si>
  <si>
    <t>-1960942907</t>
  </si>
  <si>
    <t>X02104_pozice 2.4</t>
  </si>
  <si>
    <t>Protidešťová žaluzie pevná s okapní hranou pr. 125mm - dodávka a montáž</t>
  </si>
  <si>
    <t>X02105</t>
  </si>
  <si>
    <t>Kruhové potrubí Ø 100 z pozinkovaného plechu ( vč. tvarovek, spojovacího, těsnícího a montážního materiálu ) - dodávka a montáž</t>
  </si>
  <si>
    <t>-926828093</t>
  </si>
  <si>
    <t>X02106</t>
  </si>
  <si>
    <t>Kruhové potrubí Ø 125 z pozinkovaného plechu ( vč. tvarovek, spojovacího, těsnícího a montážního materiálu ) - dodávka a montáž</t>
  </si>
  <si>
    <t>104504429</t>
  </si>
  <si>
    <t>Zařízení č.03</t>
  </si>
  <si>
    <t>Chlazení místnosti 09 - kuchyně</t>
  </si>
  <si>
    <t>X03101</t>
  </si>
  <si>
    <t>Zajištění odvodu kondenzátu od vnitřní jednotky s napojením na vnitřní kanalizaci</t>
  </si>
  <si>
    <t>-353866923</t>
  </si>
  <si>
    <t>X03102</t>
  </si>
  <si>
    <t>Izolované CU potrubí včetně distribučních boxů a komunikačního kabelu - vykázáno jako trasa potrubí - pár - přívod a odvod s instalalcí v ocelovím pozinkovaném žlabu</t>
  </si>
  <si>
    <t>1317901781</t>
  </si>
  <si>
    <t>X03103</t>
  </si>
  <si>
    <t>Montáž a zprovoznění vnitřní jednotky</t>
  </si>
  <si>
    <t>-1484933593</t>
  </si>
  <si>
    <t>X03104</t>
  </si>
  <si>
    <t>Montáž a zprovoznění venkovní jednotky včetně střešních konzol</t>
  </si>
  <si>
    <t>-176566808</t>
  </si>
  <si>
    <t>X03105</t>
  </si>
  <si>
    <t>Vnitřní jednotka podstropní 5,0kW včetně ovládání</t>
  </si>
  <si>
    <t>-530984512</t>
  </si>
  <si>
    <t>X03106</t>
  </si>
  <si>
    <t>Venkovní jednotka splitová 5,2 kW pro podstropní vnitřní jednotku</t>
  </si>
  <si>
    <t>225127840</t>
  </si>
  <si>
    <t>Rozpočet akce:</t>
  </si>
  <si>
    <t>Střední škola řemesel a Základní škola Hořice, REKONSTRUKCE KUCHYNĚ</t>
  </si>
  <si>
    <t>( Výkaz výměr akce )</t>
  </si>
  <si>
    <t>Část: D.1.4.g)  -  Zařízení silnoproudé elektrotechniky</t>
  </si>
  <si>
    <t>Do rozpočtu cenu DPS:</t>
  </si>
  <si>
    <t>Vyhotovil:</t>
  </si>
  <si>
    <t>Ing. Radko Vondra</t>
  </si>
  <si>
    <t>Výkaz výměr:</t>
  </si>
  <si>
    <t>Archivní číslo:</t>
  </si>
  <si>
    <t>Sazba za hodinu:</t>
  </si>
  <si>
    <t>Kontroloval:</t>
  </si>
  <si>
    <t>Cenová úroveň   :</t>
  </si>
  <si>
    <t>ZÁKLADNÍ NÁKLADY:</t>
  </si>
  <si>
    <t>1. Dodávky celkem :</t>
  </si>
  <si>
    <t>Kč</t>
  </si>
  <si>
    <t>2. Doprava a přesun dodávek   /%/:</t>
  </si>
  <si>
    <t>3. Montážní materiál :</t>
  </si>
  <si>
    <t>4. Montážní práce :</t>
  </si>
  <si>
    <t>5. Zemní práce :</t>
  </si>
  <si>
    <t>MEZISOUČET 1</t>
  </si>
  <si>
    <t>PPV z montáží   /%/:</t>
  </si>
  <si>
    <t>PPV ze ZP   /%/:</t>
  </si>
  <si>
    <t>MEZISOUČET 2</t>
  </si>
  <si>
    <t>Zhotovení dokumentace SKP   /%/:</t>
  </si>
  <si>
    <t>Nepředvidatelné práce, rizika   /%/:</t>
  </si>
  <si>
    <t>ZÁKLADNÍ NÁKLADY CELKEM</t>
  </si>
  <si>
    <t>VEDLEJŠÍ NÁKLADY</t>
  </si>
  <si>
    <t>Zařízení staveniště a mimostaveništní doprava      (ZS + MSD)   /%/:</t>
  </si>
  <si>
    <t>Provozní vlivy   /%/:</t>
  </si>
  <si>
    <t>VEDLEJŠÍ NÁKLADY CELKEM</t>
  </si>
  <si>
    <t>Kompletační činnost   /%/:</t>
  </si>
  <si>
    <t>NÁKLADY CELKEM BEZ DPH</t>
  </si>
  <si>
    <t>DPH v % :</t>
  </si>
  <si>
    <t>NÁKLADY CELKEM S DPH</t>
  </si>
  <si>
    <t>Rozpočet:</t>
  </si>
  <si>
    <t>měrné jednotky</t>
  </si>
  <si>
    <t>počet jednotek</t>
  </si>
  <si>
    <t>Souhrn</t>
  </si>
  <si>
    <t>Montáž</t>
  </si>
  <si>
    <t xml:space="preserve">Souhrn </t>
  </si>
  <si>
    <t>jednotková cena materiálu</t>
  </si>
  <si>
    <t>násobitel jedn. ceny mater.</t>
  </si>
  <si>
    <t>jednotková cena montáže</t>
  </si>
  <si>
    <t>násobitel montáže</t>
  </si>
  <si>
    <t>změřená výměra</t>
  </si>
  <si>
    <t>za jednotku</t>
  </si>
  <si>
    <t>materiál</t>
  </si>
  <si>
    <t>montáž</t>
  </si>
  <si>
    <t>celek</t>
  </si>
  <si>
    <t>řádek</t>
  </si>
  <si>
    <t>KABELY - VODIČE</t>
  </si>
  <si>
    <t>Kabel CYKY-J4x10</t>
  </si>
  <si>
    <t>Kabel CYKY-J5x4</t>
  </si>
  <si>
    <t>Kabel CYKY-J5x2,5</t>
  </si>
  <si>
    <t>Kabel CYKY-J3x2,5</t>
  </si>
  <si>
    <t>Kabel CYKY-J3x1,5</t>
  </si>
  <si>
    <t>Kabel CYKY-O3x1,5</t>
  </si>
  <si>
    <t>Kabel CYKY-O2x1,5</t>
  </si>
  <si>
    <t>Kabel CYSY G5x2,5  (H05VV)</t>
  </si>
  <si>
    <t>ZEMNÍCÍ A POSPOJOVACÍ VEDENÍ</t>
  </si>
  <si>
    <t>CYY10 Z/Ž</t>
  </si>
  <si>
    <t>CYY4 Z/Ž</t>
  </si>
  <si>
    <t>CYY2,5 Z/Ž</t>
  </si>
  <si>
    <t>Svorka na CY vodič 10/10 (vhodná do KO)</t>
  </si>
  <si>
    <t>Svorka na CY vodič 10/4 (vhodná do KO)</t>
  </si>
  <si>
    <t>Svorka na CY vodič 4/2,5 (vhodná do KO)</t>
  </si>
  <si>
    <t>Svorka na CY vodič 2,5/2,5</t>
  </si>
  <si>
    <t>KRABICE - SVORKY</t>
  </si>
  <si>
    <t>SVORKY BEZŠROUBOVÉ 2,5MM2 (SET 100 ks)</t>
  </si>
  <si>
    <t>set</t>
  </si>
  <si>
    <t>Krabice instalační rozbočná KO68 s víčkem - pod omítku</t>
  </si>
  <si>
    <t>Krabice přístrojová hluboká KPR68 - pod omítku</t>
  </si>
  <si>
    <t>Krabice instalační rozbočná KP 97x97 s víčkem - pod omítku (odbočení CY10)</t>
  </si>
  <si>
    <t>ZÁSUVKY</t>
  </si>
  <si>
    <t>Zás. pod omítku 230V, 16A, 2P+PE</t>
  </si>
  <si>
    <t>Zás. pod omítku 230V, 16A, 2P+PE dvojitá</t>
  </si>
  <si>
    <t>Zás. pod omítku 230V, s víčkem</t>
  </si>
  <si>
    <t>Vývodka přístrojová 5x 2,5 pod omítku</t>
  </si>
  <si>
    <t>Zásuvka průmyslová s víčkem zapuštěná, 400V, 16A, 3P+PE+N, IP44, s instalační krabicí (např. ABB D4125)</t>
  </si>
  <si>
    <t>SPÍNAČE</t>
  </si>
  <si>
    <t>OLADAČ 1/0 - pod omítku</t>
  </si>
  <si>
    <t>SPÍNAČ řazení č.1 - pod omítku</t>
  </si>
  <si>
    <t>SPÍNAČ řazení č.6 - pod omítku</t>
  </si>
  <si>
    <t>SPÍNAČ TŘÍFÁZOVÝ OPAS - pozice "0-1", 3 x 230/400V / 16A  / IP65 (v plastové krabici s čelní deskou, s kabelovými průchodkami, k částečnému zapuštění do zdi)</t>
  </si>
  <si>
    <t>SPÍNAČ TŘÍFÁZOVÝ OPAS - pozice "0-1", 3 x 230/400V / 25A  / IP65 (v plastové krabici s čelní deskou, s kabelovými průchodkami, k částečnému zapuštění do zdi)</t>
  </si>
  <si>
    <t>SPÍNAČ TŘÍFÁZOVÝ OPAS - pozice "0-1", 3 x 230/400V / 40A  / IP65 (v plastové krabici s čelní deskou, s kabelovými průchodkami, k částečnému zapuštění do zdi)</t>
  </si>
  <si>
    <t>SPÍNAČ TŘÍFÁZOVÝ OPAS - pozice "0-1", 3 x 230/400V / 63A  / IP65 (v plastové krabici s čelní deskou, s kabelovými průchodkami, k částečnému zapuštění do zdi)</t>
  </si>
  <si>
    <t>SVÍTIDLA</t>
  </si>
  <si>
    <t>Svítidlo nouzové 1 hodina, přisazené, 5W, IP65, baterie NiCd</t>
  </si>
  <si>
    <t>Svítidlo nouzové 1 hodina, přisazené, 5W, IP65, baterie NiCd / s transparentem EXIT</t>
  </si>
  <si>
    <t>Svítidlo 2xE27, IP40, přisazené + LED8W/E27 (do skladu 3)</t>
  </si>
  <si>
    <t>Svítidlo 1xE27, IP20, přisazené, s detekcí pohybu + LED8W/E27 (vstupní chodba)</t>
  </si>
  <si>
    <t xml:space="preserve">Svítidlo 1xE27, IP44, přisazené + LED11W/E27 (sklady, úklid) </t>
  </si>
  <si>
    <t>Svítidlo 1xE27, IP44, přisazené, venkovní s detekcí pohybu + LED13W/E27</t>
  </si>
  <si>
    <t>Svítidlo LED 50W, IP65, reflektorové</t>
  </si>
  <si>
    <t>Zářivka závěsná/přisazená LED, IP40, 24W (do jídelny nad okénka)</t>
  </si>
  <si>
    <t>svítidlo 1xE27, IP44, přisazené + LED13W/E27 (umývárna)</t>
  </si>
  <si>
    <t>Zářivka přisazená s mřížkou 36W, IP20, + trubice LED 2x18W (šatna a denní místnost)</t>
  </si>
  <si>
    <t>Zářivka přisazená LED, do teploty okolí 50°, IP65, 39W (přípravna zeleniny, masa a mytí nádobí)</t>
  </si>
  <si>
    <t>Zářivka zavěšená LED, do teploty okolí 50°, IP65, 40W (kuchyň)</t>
  </si>
  <si>
    <t>Technické zářivkové svítidlo, G13/18W, IP65, s nerozbitným krytem + trubice LED1x18W (nad stoly přípravny masa)</t>
  </si>
  <si>
    <t>ÚPRAVA STÁVAJÍCÍHO ROZVADĚČE RK DODÁNÍM NOVÉHO VYBAVENÍ   (viz. Schema 1E40)</t>
  </si>
  <si>
    <t>Odpojení stávajícího kabelového přívodu od RK (AYKY 4Bx150)</t>
  </si>
  <si>
    <t>Demontáž montážního rámu s vybavením v rozvaděče RK + dohledání, odpojení a označení vývodů elektroinstalace ke zpětnému napojení</t>
  </si>
  <si>
    <t>Zámečnická úprava vnitřního rámu z RK + s tím spojená oprava nátěru rámu</t>
  </si>
  <si>
    <t>Dodávka nových přístrojů, příslušenství, proudových lišt a pod. do RK   (viz. Schema 1E40)</t>
  </si>
  <si>
    <t>soub</t>
  </si>
  <si>
    <t>Dodávka materiálu na novou krycí masku a materiálu pro úpravu vnitřního rámu   (viz. Schema 1E40)</t>
  </si>
  <si>
    <t>Vnitřní propojení přístrojů, příslušenství, poudových lišt a pod. na montážním rámu v RK   (viz. Schema 1E40)</t>
  </si>
  <si>
    <t>Zhotovení nové krycí masky</t>
  </si>
  <si>
    <t>Zpětná montáž rámu s novým vybavením do RK + zpětné napojení ponechaných vývodů elektroinstalace</t>
  </si>
  <si>
    <t>Zpětné napojení stávajícího kabelového přívodu do RK (AYKY 4Bx150)</t>
  </si>
  <si>
    <t>MONTÁŽNÍ PRÁCE BEZ MATERIÁLU</t>
  </si>
  <si>
    <t>Sádrování kabelů v drážkách</t>
  </si>
  <si>
    <t>Sádrování krabic do zdiva</t>
  </si>
  <si>
    <t>DRÁŽKA PRO KABELY, š. DO 3 CM - CIHLY</t>
  </si>
  <si>
    <t>DRÁŽKA PRO KABELY, š. DO 3-10 CM - CIHLY</t>
  </si>
  <si>
    <t>DRÁŽKA PRO KABEL VE STROPĚ, š. DO 3 CM</t>
  </si>
  <si>
    <t>PRŮRAZ DO CIHLOVÉ ZDI DO tl. 300 MM</t>
  </si>
  <si>
    <t>PRŮRAZ DO CIHLOVÉ ZDI OD tl. 300 DO 1000 MM</t>
  </si>
  <si>
    <t>UKONČENÍ VODIČŮ 6 až 25 mm2 v rozvaděči</t>
  </si>
  <si>
    <t>UKONČENÍ VODIČŮ 1 až 6 mm2 v rozvaděči</t>
  </si>
  <si>
    <t>UKONČENÍ VODIČŮ 150 mm2 v rozvaděči</t>
  </si>
  <si>
    <t>Vytvoření otvoru v plastovém žlabu pro kabely</t>
  </si>
  <si>
    <t>Montážní práce bez rozlišení</t>
  </si>
  <si>
    <t>Doprava materiálu a dodávek</t>
  </si>
  <si>
    <t>km</t>
  </si>
  <si>
    <t>OSTATNÍ MATERIÁL</t>
  </si>
  <si>
    <t>Sádra stavební 20 kg</t>
  </si>
  <si>
    <t>Hmoždinky M10 s vruty</t>
  </si>
  <si>
    <t>Hmoždinky M8 s vruty</t>
  </si>
  <si>
    <t>KABELOVÝ ŽLAB</t>
  </si>
  <si>
    <t>Drátěný žlab - 100x60x2000</t>
  </si>
  <si>
    <t>Držák do stropu</t>
  </si>
  <si>
    <t>Závitová tyč M8-1000mm</t>
  </si>
  <si>
    <t>Závěs středový</t>
  </si>
  <si>
    <t>Matice M8, podložka pérová M8</t>
  </si>
  <si>
    <t>Spojka žlabu včetně šroubů</t>
  </si>
  <si>
    <t>Pospojení žlabů dle ČSN - spojka uzemňovací (CYA4mm2 s očky)</t>
  </si>
  <si>
    <t xml:space="preserve">Plastový elektroinstalační kanál EKD 80X40X2000 </t>
  </si>
  <si>
    <t>Prostorový nosník universální na stěnu (např. MERKUR NZMU100)</t>
  </si>
  <si>
    <t>Spojovací kryt (EDK 80x40)</t>
  </si>
  <si>
    <t>BLESKOSVOD</t>
  </si>
  <si>
    <t>Vodič venkovní (shodný s typem na střeše)</t>
  </si>
  <si>
    <t>Jímací AlMgSi tyč 2m  se svorkou</t>
  </si>
  <si>
    <t>Držák izolační tyče na ventilační trubku</t>
  </si>
  <si>
    <t>Držák vedení na izolační tyč</t>
  </si>
  <si>
    <t>Svorka universální</t>
  </si>
  <si>
    <t>Izolační tyč (např. DEHN) pro uchycení jímače 69 cm</t>
  </si>
  <si>
    <t>Montáž doplněného bleskosvodu - montážní práce bez rozlišení   (2lx0,5denx8,5hod/den = 8,5hod + 1,5hod reserva = 10 hodin)</t>
  </si>
  <si>
    <t>OSTATNÍ NÁKLADY</t>
  </si>
  <si>
    <t>Inženýrská činnost hlavního zhotovitele a koordinace při provádění   (NH-GD = NH+10%)</t>
  </si>
  <si>
    <t>NH-GD</t>
  </si>
  <si>
    <t>Autorský občasný dozor GP a technická koordinace při provádění   (NH-PD = NH+30%)</t>
  </si>
  <si>
    <t>NH-PD</t>
  </si>
  <si>
    <t>Cestovné k občasnému AD pro GP a technické koordinace při provádění (2x 90km)</t>
  </si>
  <si>
    <t>Dokumentace dle skutečného provedení   (NH-PD = NH+30%)</t>
  </si>
  <si>
    <t>Výchozí revize elektrického zařízení   (NH-RT = NH+25%)</t>
  </si>
  <si>
    <t>NH-RT</t>
  </si>
  <si>
    <t>Spolupráce zhotovitele s RT při výchozí revizi elektrického zařízení</t>
  </si>
  <si>
    <t>NH</t>
  </si>
  <si>
    <t>Manipulace, doprava a poplatek za uložení odpadů dle vyhlášky o odpadech</t>
  </si>
  <si>
    <t>souhrn mat.</t>
  </si>
  <si>
    <t>souhrn mont.</t>
  </si>
  <si>
    <t>souhrn celek</t>
  </si>
  <si>
    <t xml:space="preserve">Podružný materiál v % : </t>
  </si>
  <si>
    <t>ROZPIS PRACÍ</t>
  </si>
  <si>
    <t>Souhrn celek bez DPH:</t>
  </si>
  <si>
    <t>DPH:</t>
  </si>
  <si>
    <t>Souhr celek s DPH:</t>
  </si>
  <si>
    <t>Datum: 15.01.2023</t>
  </si>
  <si>
    <t>01/2023</t>
  </si>
  <si>
    <t>Rozpočet a Výkaz výměr verze 15.01.2023</t>
  </si>
  <si>
    <t>01_2023</t>
  </si>
</sst>
</file>

<file path=xl/styles.xml><?xml version="1.0" encoding="utf-8"?>
<styleSheet xmlns="http://schemas.openxmlformats.org/spreadsheetml/2006/main">
  <numFmts count="11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dd/mm/yy"/>
    <numFmt numFmtId="169" formatCode="#,##0\ &quot;Kč&quot;"/>
    <numFmt numFmtId="170" formatCode="0.0%"/>
    <numFmt numFmtId="171" formatCode="[$-F800]dddd\,\ mmmm\ dd\,\ yyyy"/>
    <numFmt numFmtId="172" formatCode="#,##0.00;[Red]#,##0.00"/>
    <numFmt numFmtId="173" formatCode="0.00;[Red]0.00"/>
  </numFmts>
  <fonts count="110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u/>
      <sz val="12"/>
      <name val="Arial CE"/>
      <family val="2"/>
      <charset val="238"/>
    </font>
    <font>
      <sz val="12"/>
      <name val="Arial CE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rgb="FF464646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0"/>
      <color rgb="FF000000"/>
      <name val="Arial CE"/>
      <charset val="238"/>
    </font>
    <font>
      <u/>
      <sz val="10"/>
      <color rgb="FF0000FF"/>
      <name val="Arial CE"/>
      <charset val="238"/>
    </font>
    <font>
      <b/>
      <sz val="12"/>
      <name val="Arial CE"/>
      <charset val="238"/>
    </font>
    <font>
      <b/>
      <sz val="15"/>
      <color indexed="48"/>
      <name val="Arial CE"/>
      <charset val="238"/>
    </font>
    <font>
      <b/>
      <u/>
      <sz val="12"/>
      <color indexed="48"/>
      <name val="Arial CE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indexed="10"/>
      <name val="Arial"/>
      <family val="2"/>
      <charset val="238"/>
    </font>
    <font>
      <sz val="10"/>
      <color indexed="42"/>
      <name val="Arial CE"/>
      <charset val="238"/>
    </font>
    <font>
      <sz val="11"/>
      <color rgb="FFC00000"/>
      <name val="Calibri"/>
      <family val="2"/>
      <charset val="238"/>
      <scheme val="minor"/>
    </font>
    <font>
      <b/>
      <sz val="10"/>
      <color indexed="42"/>
      <name val="Arial CE"/>
      <family val="2"/>
      <charset val="238"/>
    </font>
    <font>
      <sz val="10"/>
      <color indexed="8"/>
      <name val="Arial CE"/>
      <family val="2"/>
      <charset val="238"/>
    </font>
    <font>
      <sz val="12"/>
      <name val="Arial CE"/>
      <family val="2"/>
      <charset val="238"/>
    </font>
    <font>
      <b/>
      <sz val="14"/>
      <color rgb="FFFF0000"/>
      <name val="Arial CE"/>
      <family val="2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u/>
      <sz val="12"/>
      <name val="Arial CE"/>
      <charset val="238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1"/>
      <color indexed="12"/>
      <name val="Calibri"/>
      <family val="2"/>
      <charset val="238"/>
    </font>
    <font>
      <b/>
      <sz val="10"/>
      <name val="Calibri"/>
      <family val="2"/>
      <charset val="238"/>
      <scheme val="minor"/>
    </font>
    <font>
      <b/>
      <u/>
      <sz val="12"/>
      <color rgb="FF339966"/>
      <name val="Calibri"/>
      <family val="2"/>
      <charset val="238"/>
      <scheme val="minor"/>
    </font>
    <font>
      <b/>
      <u/>
      <sz val="9"/>
      <color indexed="57"/>
      <name val="Calibri"/>
      <family val="2"/>
      <charset val="238"/>
      <scheme val="minor"/>
    </font>
    <font>
      <sz val="8"/>
      <name val="Arial CE"/>
      <charset val="238"/>
    </font>
    <font>
      <sz val="9"/>
      <color indexed="10"/>
      <name val="Calibri"/>
      <family val="2"/>
      <charset val="238"/>
      <scheme val="minor"/>
    </font>
    <font>
      <i/>
      <u/>
      <sz val="9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11"/>
      <color indexed="14"/>
      <name val="Calibri"/>
      <family val="2"/>
      <charset val="238"/>
    </font>
    <font>
      <sz val="11"/>
      <name val="Calibri"/>
      <family val="2"/>
      <charset val="238"/>
    </font>
    <font>
      <b/>
      <u/>
      <sz val="9"/>
      <color rgb="FF002060"/>
      <name val="Calibri"/>
      <family val="2"/>
      <charset val="238"/>
      <scheme val="minor"/>
    </font>
    <font>
      <sz val="9"/>
      <name val="Arial CE"/>
      <charset val="238"/>
    </font>
    <font>
      <sz val="11"/>
      <color rgb="FF0070C0"/>
      <name val="Calibri"/>
      <family val="2"/>
      <charset val="238"/>
    </font>
    <font>
      <sz val="11"/>
      <color rgb="FF00B050"/>
      <name val="Calibri"/>
      <family val="2"/>
      <charset val="238"/>
    </font>
    <font>
      <sz val="11"/>
      <color rgb="FFFF00FF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9"/>
      <name val="Calibri"/>
      <family val="2"/>
      <charset val="238"/>
      <scheme val="minor"/>
    </font>
    <font>
      <sz val="11"/>
      <color rgb="FFC00000"/>
      <name val="Calibri"/>
      <family val="2"/>
      <charset val="238"/>
    </font>
    <font>
      <sz val="10"/>
      <name val="Calibri"/>
      <family val="2"/>
      <charset val="238"/>
      <scheme val="minor"/>
    </font>
    <font>
      <b/>
      <u/>
      <sz val="9"/>
      <color indexed="10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indexed="10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CCFFFF"/>
        <bgColor indexed="64"/>
      </patternFill>
    </fill>
  </fills>
  <borders count="8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38" fillId="0" borderId="0" applyNumberFormat="0" applyFill="0" applyBorder="0" applyAlignment="0" applyProtection="0"/>
    <xf numFmtId="0" fontId="39" fillId="0" borderId="0"/>
    <xf numFmtId="0" fontId="4" fillId="0" borderId="0"/>
    <xf numFmtId="0" fontId="58" fillId="0" borderId="0" applyNumberFormat="0" applyFill="0" applyBorder="0" applyAlignment="0" applyProtection="0"/>
    <xf numFmtId="0" fontId="60" fillId="0" borderId="0"/>
    <xf numFmtId="0" fontId="61" fillId="0" borderId="0" applyNumberFormat="0" applyFill="0" applyBorder="0" applyAlignment="0" applyProtection="0"/>
    <xf numFmtId="0" fontId="39" fillId="0" borderId="0"/>
    <xf numFmtId="0" fontId="65" fillId="0" borderId="0"/>
    <xf numFmtId="44" fontId="39" fillId="0" borderId="0" applyFont="0" applyFill="0" applyBorder="0" applyAlignment="0" applyProtection="0"/>
    <xf numFmtId="0" fontId="39" fillId="0" borderId="0"/>
    <xf numFmtId="0" fontId="39" fillId="0" borderId="0"/>
    <xf numFmtId="0" fontId="109" fillId="0" borderId="0"/>
  </cellStyleXfs>
  <cellXfs count="7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0" fillId="0" borderId="0" xfId="0" applyFont="1" applyAlignment="1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4" fillId="2" borderId="0" xfId="0" applyFont="1" applyFill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Alignment="1" applyProtection="1">
      <alignment horizontal="right" vertical="center"/>
    </xf>
    <xf numFmtId="0" fontId="3" fillId="0" borderId="3" xfId="0" applyFont="1" applyBorder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6" fillId="3" borderId="6" xfId="0" applyFont="1" applyFill="1" applyBorder="1" applyAlignment="1" applyProtection="1">
      <alignment horizontal="left" vertical="center"/>
    </xf>
    <xf numFmtId="0" fontId="6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3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3" xfId="0" applyFont="1" applyBorder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5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4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6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7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6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6" fillId="4" borderId="7" xfId="0" applyFont="1" applyFill="1" applyBorder="1" applyAlignment="1">
      <alignment horizontal="right" vertical="center"/>
    </xf>
    <xf numFmtId="0" fontId="6" fillId="4" borderId="7" xfId="0" applyFont="1" applyFill="1" applyBorder="1" applyAlignment="1">
      <alignment horizontal="center" vertical="center"/>
    </xf>
    <xf numFmtId="4" fontId="6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10" fillId="0" borderId="3" xfId="0" applyFont="1" applyBorder="1" applyAlignment="1" applyProtection="1"/>
    <xf numFmtId="0" fontId="10" fillId="0" borderId="0" xfId="0" applyFont="1" applyAlignment="1" applyProtection="1"/>
    <xf numFmtId="0" fontId="10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10" fillId="0" borderId="0" xfId="0" applyFont="1" applyAlignment="1" applyProtection="1">
      <protection locked="0"/>
    </xf>
    <xf numFmtId="4" fontId="8" fillId="0" borderId="0" xfId="0" applyNumberFormat="1" applyFont="1" applyAlignment="1" applyProtection="1"/>
    <xf numFmtId="0" fontId="10" fillId="0" borderId="3" xfId="0" applyFont="1" applyBorder="1" applyAlignment="1"/>
    <xf numFmtId="0" fontId="10" fillId="0" borderId="14" xfId="0" applyFont="1" applyBorder="1" applyAlignment="1" applyProtection="1"/>
    <xf numFmtId="0" fontId="10" fillId="0" borderId="0" xfId="0" applyFont="1" applyBorder="1" applyAlignment="1" applyProtection="1"/>
    <xf numFmtId="166" fontId="10" fillId="0" borderId="0" xfId="0" applyNumberFormat="1" applyFont="1" applyBorder="1" applyAlignment="1" applyProtection="1"/>
    <xf numFmtId="166" fontId="10" fillId="0" borderId="15" xfId="0" applyNumberFormat="1" applyFont="1" applyBorder="1" applyAlignment="1" applyProtection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40" fillId="0" borderId="23" xfId="2" applyFont="1" applyFill="1" applyBorder="1" applyAlignment="1">
      <alignment horizontal="centerContinuous"/>
    </xf>
    <xf numFmtId="0" fontId="41" fillId="0" borderId="24" xfId="2" applyFont="1" applyFill="1" applyBorder="1" applyAlignment="1">
      <alignment horizontal="centerContinuous"/>
    </xf>
    <xf numFmtId="0" fontId="41" fillId="0" borderId="25" xfId="2" applyFont="1" applyFill="1" applyBorder="1" applyAlignment="1">
      <alignment horizontal="centerContinuous"/>
    </xf>
    <xf numFmtId="0" fontId="39" fillId="0" borderId="0" xfId="2"/>
    <xf numFmtId="0" fontId="41" fillId="0" borderId="26" xfId="2" applyFont="1" applyFill="1" applyBorder="1"/>
    <xf numFmtId="0" fontId="41" fillId="0" borderId="0" xfId="2" applyFont="1" applyFill="1" applyBorder="1"/>
    <xf numFmtId="0" fontId="41" fillId="0" borderId="27" xfId="2" applyFont="1" applyFill="1" applyBorder="1"/>
    <xf numFmtId="0" fontId="41" fillId="0" borderId="23" xfId="2" applyFont="1" applyFill="1" applyBorder="1"/>
    <xf numFmtId="0" fontId="41" fillId="0" borderId="28" xfId="2" applyFont="1" applyFill="1" applyBorder="1"/>
    <xf numFmtId="0" fontId="41" fillId="0" borderId="24" xfId="2" applyFont="1" applyFill="1" applyBorder="1"/>
    <xf numFmtId="0" fontId="41" fillId="0" borderId="25" xfId="2" applyFont="1" applyFill="1" applyBorder="1"/>
    <xf numFmtId="49" fontId="42" fillId="0" borderId="26" xfId="2" applyNumberFormat="1" applyFont="1" applyFill="1" applyBorder="1"/>
    <xf numFmtId="49" fontId="41" fillId="0" borderId="29" xfId="2" applyNumberFormat="1" applyFont="1" applyFill="1" applyBorder="1"/>
    <xf numFmtId="0" fontId="43" fillId="0" borderId="0" xfId="2" applyFont="1" applyFill="1" applyBorder="1"/>
    <xf numFmtId="0" fontId="41" fillId="0" borderId="30" xfId="2" applyFont="1" applyFill="1" applyBorder="1"/>
    <xf numFmtId="0" fontId="41" fillId="0" borderId="31" xfId="2" applyFont="1" applyFill="1" applyBorder="1"/>
    <xf numFmtId="0" fontId="41" fillId="0" borderId="32" xfId="2" applyFont="1" applyFill="1" applyBorder="1"/>
    <xf numFmtId="0" fontId="41" fillId="0" borderId="33" xfId="2" applyFont="1" applyFill="1" applyBorder="1"/>
    <xf numFmtId="0" fontId="41" fillId="0" borderId="34" xfId="2" applyFont="1" applyFill="1" applyBorder="1"/>
    <xf numFmtId="0" fontId="43" fillId="0" borderId="26" xfId="2" applyFont="1" applyFill="1" applyBorder="1"/>
    <xf numFmtId="49" fontId="41" fillId="0" borderId="35" xfId="2" applyNumberFormat="1" applyFont="1" applyFill="1" applyBorder="1" applyAlignment="1">
      <alignment horizontal="left"/>
    </xf>
    <xf numFmtId="0" fontId="41" fillId="0" borderId="33" xfId="2" applyNumberFormat="1" applyFont="1" applyFill="1" applyBorder="1"/>
    <xf numFmtId="0" fontId="41" fillId="0" borderId="32" xfId="2" applyNumberFormat="1" applyFont="1" applyFill="1" applyBorder="1"/>
    <xf numFmtId="0" fontId="41" fillId="0" borderId="34" xfId="2" applyNumberFormat="1" applyFont="1" applyFill="1" applyBorder="1"/>
    <xf numFmtId="0" fontId="39" fillId="0" borderId="0" xfId="2" applyNumberFormat="1"/>
    <xf numFmtId="0" fontId="41" fillId="0" borderId="36" xfId="2" applyFont="1" applyFill="1" applyBorder="1"/>
    <xf numFmtId="3" fontId="41" fillId="0" borderId="34" xfId="2" applyNumberFormat="1" applyFont="1" applyFill="1" applyBorder="1"/>
    <xf numFmtId="0" fontId="41" fillId="0" borderId="38" xfId="2" applyFont="1" applyFill="1" applyBorder="1"/>
    <xf numFmtId="0" fontId="41" fillId="0" borderId="39" xfId="2" applyFont="1" applyFill="1" applyBorder="1"/>
    <xf numFmtId="0" fontId="41" fillId="0" borderId="40" xfId="2" applyFont="1" applyFill="1" applyBorder="1"/>
    <xf numFmtId="0" fontId="41" fillId="0" borderId="35" xfId="2" applyFont="1" applyFill="1" applyBorder="1"/>
    <xf numFmtId="3" fontId="39" fillId="0" borderId="0" xfId="2" applyNumberFormat="1"/>
    <xf numFmtId="0" fontId="40" fillId="0" borderId="44" xfId="2" applyFont="1" applyFill="1" applyBorder="1" applyAlignment="1">
      <alignment horizontal="centerContinuous" vertical="center"/>
    </xf>
    <xf numFmtId="0" fontId="46" fillId="0" borderId="45" xfId="2" applyFont="1" applyFill="1" applyBorder="1" applyAlignment="1">
      <alignment horizontal="centerContinuous" vertical="center"/>
    </xf>
    <xf numFmtId="0" fontId="41" fillId="0" borderId="45" xfId="2" applyFont="1" applyFill="1" applyBorder="1" applyAlignment="1">
      <alignment horizontal="centerContinuous" vertical="center"/>
    </xf>
    <xf numFmtId="0" fontId="41" fillId="0" borderId="46" xfId="2" applyFont="1" applyFill="1" applyBorder="1" applyAlignment="1">
      <alignment horizontal="centerContinuous" vertical="center"/>
    </xf>
    <xf numFmtId="0" fontId="45" fillId="0" borderId="47" xfId="2" applyFont="1" applyFill="1" applyBorder="1" applyAlignment="1">
      <alignment horizontal="left"/>
    </xf>
    <xf numFmtId="0" fontId="41" fillId="0" borderId="48" xfId="2" applyFont="1" applyFill="1" applyBorder="1" applyAlignment="1">
      <alignment horizontal="left"/>
    </xf>
    <xf numFmtId="0" fontId="41" fillId="0" borderId="49" xfId="2" applyFont="1" applyFill="1" applyBorder="1" applyAlignment="1">
      <alignment horizontal="centerContinuous"/>
    </xf>
    <xf numFmtId="0" fontId="45" fillId="0" borderId="48" xfId="2" applyFont="1" applyFill="1" applyBorder="1" applyAlignment="1">
      <alignment horizontal="centerContinuous"/>
    </xf>
    <xf numFmtId="0" fontId="41" fillId="0" borderId="48" xfId="2" applyFont="1" applyFill="1" applyBorder="1" applyAlignment="1">
      <alignment horizontal="centerContinuous"/>
    </xf>
    <xf numFmtId="0" fontId="41" fillId="0" borderId="50" xfId="2" applyFont="1" applyFill="1" applyBorder="1"/>
    <xf numFmtId="0" fontId="41" fillId="0" borderId="42" xfId="2" applyFont="1" applyFill="1" applyBorder="1"/>
    <xf numFmtId="3" fontId="41" fillId="0" borderId="51" xfId="2" applyNumberFormat="1" applyFont="1" applyFill="1" applyBorder="1"/>
    <xf numFmtId="0" fontId="41" fillId="0" borderId="52" xfId="2" applyFont="1" applyFill="1" applyBorder="1"/>
    <xf numFmtId="3" fontId="41" fillId="0" borderId="53" xfId="2" applyNumberFormat="1" applyFont="1" applyFill="1" applyBorder="1"/>
    <xf numFmtId="0" fontId="41" fillId="0" borderId="54" xfId="2" applyFont="1" applyFill="1" applyBorder="1"/>
    <xf numFmtId="3" fontId="41" fillId="0" borderId="36" xfId="2" applyNumberFormat="1" applyFont="1" applyFill="1" applyBorder="1"/>
    <xf numFmtId="0" fontId="41" fillId="0" borderId="37" xfId="2" applyFont="1" applyFill="1" applyBorder="1"/>
    <xf numFmtId="0" fontId="41" fillId="0" borderId="55" xfId="2" applyFont="1" applyFill="1" applyBorder="1"/>
    <xf numFmtId="0" fontId="41" fillId="0" borderId="56" xfId="2" applyFont="1" applyFill="1" applyBorder="1"/>
    <xf numFmtId="3" fontId="41" fillId="0" borderId="57" xfId="2" applyNumberFormat="1" applyFont="1" applyFill="1" applyBorder="1"/>
    <xf numFmtId="0" fontId="41" fillId="0" borderId="58" xfId="2" applyFont="1" applyFill="1" applyBorder="1"/>
    <xf numFmtId="3" fontId="41" fillId="0" borderId="59" xfId="2" applyNumberFormat="1" applyFont="1" applyFill="1" applyBorder="1"/>
    <xf numFmtId="0" fontId="41" fillId="0" borderId="60" xfId="2" applyFont="1" applyFill="1" applyBorder="1"/>
    <xf numFmtId="0" fontId="41" fillId="0" borderId="61" xfId="2" applyFont="1" applyFill="1" applyBorder="1"/>
    <xf numFmtId="0" fontId="41" fillId="0" borderId="0" xfId="2" applyFont="1" applyFill="1" applyBorder="1" applyAlignment="1">
      <alignment horizontal="right"/>
    </xf>
    <xf numFmtId="168" fontId="41" fillId="0" borderId="0" xfId="2" applyNumberFormat="1" applyFont="1" applyFill="1" applyBorder="1"/>
    <xf numFmtId="0" fontId="46" fillId="0" borderId="47" xfId="2" applyFont="1" applyFill="1" applyBorder="1"/>
    <xf numFmtId="0" fontId="46" fillId="0" borderId="48" xfId="2" applyFont="1" applyFill="1" applyBorder="1"/>
    <xf numFmtId="0" fontId="46" fillId="0" borderId="62" xfId="2" applyFont="1" applyFill="1" applyBorder="1"/>
    <xf numFmtId="169" fontId="46" fillId="0" borderId="48" xfId="2" applyNumberFormat="1" applyFont="1" applyFill="1" applyBorder="1"/>
    <xf numFmtId="0" fontId="46" fillId="0" borderId="49" xfId="2" applyFont="1" applyFill="1" applyBorder="1"/>
    <xf numFmtId="0" fontId="46" fillId="0" borderId="0" xfId="2" applyFont="1"/>
    <xf numFmtId="0" fontId="41" fillId="0" borderId="26" xfId="2" applyFont="1" applyFill="1" applyBorder="1" applyAlignment="1"/>
    <xf numFmtId="0" fontId="41" fillId="0" borderId="0" xfId="2" applyFont="1" applyFill="1" applyBorder="1" applyAlignment="1"/>
    <xf numFmtId="0" fontId="41" fillId="0" borderId="27" xfId="2" applyFont="1" applyFill="1" applyBorder="1" applyAlignment="1"/>
    <xf numFmtId="0" fontId="41" fillId="0" borderId="26" xfId="2" applyFont="1" applyFill="1" applyBorder="1" applyAlignment="1">
      <alignment vertical="justify"/>
    </xf>
    <xf numFmtId="0" fontId="41" fillId="0" borderId="63" xfId="2" applyFont="1" applyFill="1" applyBorder="1" applyAlignment="1">
      <alignment vertical="justify"/>
    </xf>
    <xf numFmtId="0" fontId="4" fillId="0" borderId="0" xfId="3" applyFill="1"/>
    <xf numFmtId="0" fontId="4" fillId="0" borderId="0" xfId="3"/>
    <xf numFmtId="0" fontId="43" fillId="0" borderId="68" xfId="3" applyFont="1" applyFill="1" applyBorder="1"/>
    <xf numFmtId="0" fontId="4" fillId="0" borderId="68" xfId="3" applyFill="1" applyBorder="1"/>
    <xf numFmtId="0" fontId="50" fillId="0" borderId="68" xfId="3" applyFont="1" applyFill="1" applyBorder="1" applyAlignment="1">
      <alignment horizontal="right"/>
    </xf>
    <xf numFmtId="0" fontId="4" fillId="0" borderId="68" xfId="3" applyFill="1" applyBorder="1" applyAlignment="1">
      <alignment horizontal="left"/>
    </xf>
    <xf numFmtId="0" fontId="4" fillId="0" borderId="69" xfId="3" applyFill="1" applyBorder="1"/>
    <xf numFmtId="0" fontId="43" fillId="0" borderId="72" xfId="3" applyFont="1" applyFill="1" applyBorder="1"/>
    <xf numFmtId="0" fontId="4" fillId="0" borderId="72" xfId="3" applyFill="1" applyBorder="1"/>
    <xf numFmtId="0" fontId="50" fillId="0" borderId="26" xfId="3" applyFont="1" applyFill="1" applyBorder="1"/>
    <xf numFmtId="0" fontId="4" fillId="0" borderId="0" xfId="3" applyFont="1" applyFill="1" applyBorder="1"/>
    <xf numFmtId="0" fontId="4" fillId="0" borderId="0" xfId="3" applyFill="1" applyBorder="1"/>
    <xf numFmtId="0" fontId="4" fillId="0" borderId="0" xfId="3" applyFill="1" applyBorder="1" applyAlignment="1">
      <alignment horizontal="right"/>
    </xf>
    <xf numFmtId="0" fontId="4" fillId="0" borderId="27" xfId="3" applyFill="1" applyBorder="1" applyAlignment="1"/>
    <xf numFmtId="0" fontId="4" fillId="0" borderId="0" xfId="3" applyFill="1" applyAlignment="1">
      <alignment horizontal="center"/>
    </xf>
    <xf numFmtId="49" fontId="51" fillId="0" borderId="74" xfId="3" applyNumberFormat="1" applyFont="1" applyFill="1" applyBorder="1"/>
    <xf numFmtId="0" fontId="51" fillId="0" borderId="31" xfId="3" applyFont="1" applyFill="1" applyBorder="1" applyAlignment="1">
      <alignment horizontal="center"/>
    </xf>
    <xf numFmtId="0" fontId="51" fillId="0" borderId="31" xfId="3" applyNumberFormat="1" applyFont="1" applyFill="1" applyBorder="1" applyAlignment="1">
      <alignment horizontal="center"/>
    </xf>
    <xf numFmtId="0" fontId="51" fillId="0" borderId="75" xfId="3" applyFont="1" applyFill="1" applyBorder="1" applyAlignment="1">
      <alignment horizontal="center"/>
    </xf>
    <xf numFmtId="49" fontId="51" fillId="0" borderId="38" xfId="3" applyNumberFormat="1" applyFont="1" applyFill="1" applyBorder="1"/>
    <xf numFmtId="49" fontId="43" fillId="0" borderId="36" xfId="3" applyNumberFormat="1" applyFont="1" applyFill="1" applyBorder="1" applyAlignment="1">
      <alignment horizontal="left"/>
    </xf>
    <xf numFmtId="0" fontId="51" fillId="0" borderId="36" xfId="3" applyFont="1" applyFill="1" applyBorder="1" applyAlignment="1">
      <alignment horizontal="left"/>
    </xf>
    <xf numFmtId="0" fontId="51" fillId="0" borderId="36" xfId="3" applyFont="1" applyFill="1" applyBorder="1" applyAlignment="1">
      <alignment horizontal="center"/>
    </xf>
    <xf numFmtId="0" fontId="51" fillId="0" borderId="36" xfId="3" applyNumberFormat="1" applyFont="1" applyFill="1" applyBorder="1" applyAlignment="1">
      <alignment horizontal="center"/>
    </xf>
    <xf numFmtId="0" fontId="51" fillId="0" borderId="40" xfId="3" applyFont="1" applyFill="1" applyBorder="1" applyAlignment="1">
      <alignment horizontal="center"/>
    </xf>
    <xf numFmtId="0" fontId="45" fillId="0" borderId="50" xfId="3" applyFont="1" applyFill="1" applyBorder="1" applyAlignment="1">
      <alignment horizontal="center"/>
    </xf>
    <xf numFmtId="49" fontId="45" fillId="0" borderId="76" xfId="3" applyNumberFormat="1" applyFont="1" applyFill="1" applyBorder="1" applyAlignment="1">
      <alignment horizontal="left"/>
    </xf>
    <xf numFmtId="0" fontId="45" fillId="0" borderId="76" xfId="3" applyFont="1" applyFill="1" applyBorder="1"/>
    <xf numFmtId="0" fontId="4" fillId="0" borderId="76" xfId="3" applyFill="1" applyBorder="1" applyAlignment="1">
      <alignment horizontal="center"/>
    </xf>
    <xf numFmtId="0" fontId="4" fillId="0" borderId="76" xfId="3" applyNumberFormat="1" applyFill="1" applyBorder="1" applyAlignment="1">
      <alignment horizontal="right"/>
    </xf>
    <xf numFmtId="0" fontId="4" fillId="0" borderId="77" xfId="3" applyNumberFormat="1" applyFill="1" applyBorder="1"/>
    <xf numFmtId="0" fontId="4" fillId="0" borderId="0" xfId="3" applyNumberFormat="1"/>
    <xf numFmtId="0" fontId="41" fillId="0" borderId="50" xfId="3" applyFont="1" applyFill="1" applyBorder="1" applyAlignment="1">
      <alignment horizontal="center"/>
    </xf>
    <xf numFmtId="49" fontId="47" fillId="0" borderId="76" xfId="3" applyNumberFormat="1" applyFont="1" applyFill="1" applyBorder="1" applyAlignment="1">
      <alignment horizontal="left"/>
    </xf>
    <xf numFmtId="0" fontId="47" fillId="0" borderId="76" xfId="3" applyFont="1" applyFill="1" applyBorder="1" applyAlignment="1">
      <alignment wrapText="1"/>
    </xf>
    <xf numFmtId="49" fontId="52" fillId="0" borderId="76" xfId="3" applyNumberFormat="1" applyFont="1" applyFill="1" applyBorder="1" applyAlignment="1">
      <alignment horizontal="center" shrinkToFit="1"/>
    </xf>
    <xf numFmtId="4" fontId="52" fillId="0" borderId="76" xfId="3" applyNumberFormat="1" applyFont="1" applyFill="1" applyBorder="1" applyAlignment="1">
      <alignment horizontal="right"/>
    </xf>
    <xf numFmtId="4" fontId="52" fillId="5" borderId="76" xfId="3" applyNumberFormat="1" applyFont="1" applyFill="1" applyBorder="1" applyAlignment="1" applyProtection="1">
      <alignment horizontal="right"/>
      <protection locked="0"/>
    </xf>
    <xf numFmtId="4" fontId="52" fillId="0" borderId="77" xfId="3" applyNumberFormat="1" applyFont="1" applyFill="1" applyBorder="1"/>
    <xf numFmtId="49" fontId="43" fillId="0" borderId="78" xfId="3" applyNumberFormat="1" applyFont="1" applyFill="1" applyBorder="1" applyAlignment="1">
      <alignment horizontal="left"/>
    </xf>
    <xf numFmtId="0" fontId="43" fillId="0" borderId="78" xfId="3" applyFont="1" applyFill="1" applyBorder="1"/>
    <xf numFmtId="0" fontId="4" fillId="0" borderId="78" xfId="3" applyFill="1" applyBorder="1" applyAlignment="1">
      <alignment horizontal="center"/>
    </xf>
    <xf numFmtId="4" fontId="4" fillId="0" borderId="78" xfId="3" applyNumberFormat="1" applyFill="1" applyBorder="1" applyAlignment="1">
      <alignment horizontal="right"/>
    </xf>
    <xf numFmtId="4" fontId="4" fillId="5" borderId="78" xfId="3" applyNumberFormat="1" applyFill="1" applyBorder="1" applyAlignment="1" applyProtection="1">
      <alignment horizontal="right"/>
      <protection locked="0"/>
    </xf>
    <xf numFmtId="4" fontId="45" fillId="0" borderId="51" xfId="3" applyNumberFormat="1" applyFont="1" applyFill="1" applyBorder="1"/>
    <xf numFmtId="0" fontId="4" fillId="0" borderId="30" xfId="3" applyFill="1" applyBorder="1" applyAlignment="1">
      <alignment horizontal="center"/>
    </xf>
    <xf numFmtId="49" fontId="43" fillId="0" borderId="32" xfId="3" applyNumberFormat="1" applyFont="1" applyFill="1" applyBorder="1" applyAlignment="1">
      <alignment horizontal="left"/>
    </xf>
    <xf numFmtId="0" fontId="43" fillId="0" borderId="32" xfId="3" applyFont="1" applyFill="1" applyBorder="1"/>
    <xf numFmtId="0" fontId="4" fillId="0" borderId="32" xfId="3" applyFill="1" applyBorder="1" applyAlignment="1">
      <alignment horizontal="center"/>
    </xf>
    <xf numFmtId="4" fontId="4" fillId="0" borderId="32" xfId="3" applyNumberFormat="1" applyFill="1" applyBorder="1" applyAlignment="1">
      <alignment horizontal="right"/>
    </xf>
    <xf numFmtId="4" fontId="4" fillId="0" borderId="32" xfId="3" applyNumberFormat="1" applyFill="1" applyBorder="1" applyAlignment="1" applyProtection="1">
      <alignment horizontal="right"/>
      <protection locked="0"/>
    </xf>
    <xf numFmtId="4" fontId="45" fillId="0" borderId="34" xfId="3" applyNumberFormat="1" applyFont="1" applyFill="1" applyBorder="1"/>
    <xf numFmtId="3" fontId="4" fillId="0" borderId="0" xfId="3" applyNumberFormat="1"/>
    <xf numFmtId="0" fontId="4" fillId="0" borderId="38" xfId="3" applyFill="1" applyBorder="1" applyAlignment="1">
      <alignment horizontal="center"/>
    </xf>
    <xf numFmtId="0" fontId="4" fillId="0" borderId="36" xfId="3" applyFill="1" applyBorder="1" applyAlignment="1">
      <alignment horizontal="center"/>
    </xf>
    <xf numFmtId="4" fontId="4" fillId="0" borderId="36" xfId="3" applyNumberFormat="1" applyFill="1" applyBorder="1" applyAlignment="1">
      <alignment horizontal="right"/>
    </xf>
    <xf numFmtId="4" fontId="4" fillId="0" borderId="36" xfId="3" applyNumberFormat="1" applyFill="1" applyBorder="1" applyAlignment="1" applyProtection="1">
      <alignment horizontal="right"/>
      <protection locked="0"/>
    </xf>
    <xf numFmtId="4" fontId="45" fillId="0" borderId="40" xfId="3" applyNumberFormat="1" applyFont="1" applyFill="1" applyBorder="1"/>
    <xf numFmtId="0" fontId="4" fillId="5" borderId="76" xfId="3" applyNumberFormat="1" applyFill="1" applyBorder="1" applyAlignment="1" applyProtection="1">
      <alignment horizontal="right"/>
      <protection locked="0"/>
    </xf>
    <xf numFmtId="4" fontId="4" fillId="0" borderId="78" xfId="3" applyNumberFormat="1" applyFill="1" applyBorder="1" applyAlignment="1" applyProtection="1">
      <alignment horizontal="right"/>
      <protection locked="0"/>
    </xf>
    <xf numFmtId="0" fontId="4" fillId="0" borderId="76" xfId="3" applyNumberFormat="1" applyFill="1" applyBorder="1" applyAlignment="1" applyProtection="1">
      <alignment horizontal="right"/>
      <protection locked="0"/>
    </xf>
    <xf numFmtId="0" fontId="4" fillId="0" borderId="55" xfId="3" applyFill="1" applyBorder="1" applyAlignment="1">
      <alignment horizontal="center"/>
    </xf>
    <xf numFmtId="0" fontId="43" fillId="0" borderId="36" xfId="3" applyFont="1" applyFill="1" applyBorder="1"/>
    <xf numFmtId="0" fontId="4" fillId="0" borderId="26" xfId="3" applyFill="1" applyBorder="1" applyAlignment="1">
      <alignment horizontal="center"/>
    </xf>
    <xf numFmtId="49" fontId="43" fillId="0" borderId="0" xfId="3" applyNumberFormat="1" applyFont="1" applyFill="1" applyBorder="1" applyAlignment="1">
      <alignment horizontal="left"/>
    </xf>
    <xf numFmtId="0" fontId="43" fillId="0" borderId="0" xfId="3" applyFont="1" applyFill="1" applyBorder="1"/>
    <xf numFmtId="0" fontId="4" fillId="0" borderId="0" xfId="3" applyFill="1" applyBorder="1" applyAlignment="1">
      <alignment horizontal="center"/>
    </xf>
    <xf numFmtId="4" fontId="4" fillId="0" borderId="0" xfId="3" applyNumberFormat="1" applyFill="1" applyBorder="1" applyAlignment="1">
      <alignment horizontal="right"/>
    </xf>
    <xf numFmtId="4" fontId="45" fillId="6" borderId="79" xfId="3" applyNumberFormat="1" applyFont="1" applyFill="1" applyBorder="1"/>
    <xf numFmtId="49" fontId="0" fillId="0" borderId="0" xfId="3" applyNumberFormat="1" applyFont="1" applyFill="1" applyBorder="1" applyAlignment="1">
      <alignment horizontal="left"/>
    </xf>
    <xf numFmtId="4" fontId="45" fillId="0" borderId="27" xfId="3" applyNumberFormat="1" applyFont="1" applyFill="1" applyBorder="1"/>
    <xf numFmtId="0" fontId="4" fillId="0" borderId="63" xfId="3" applyBorder="1"/>
    <xf numFmtId="0" fontId="4" fillId="0" borderId="64" xfId="3" applyBorder="1"/>
    <xf numFmtId="4" fontId="4" fillId="0" borderId="65" xfId="3" applyNumberFormat="1" applyBorder="1"/>
    <xf numFmtId="0" fontId="4" fillId="0" borderId="0" xfId="3" applyAlignment="1">
      <alignment horizontal="center"/>
    </xf>
    <xf numFmtId="0" fontId="4" fillId="7" borderId="0" xfId="3" applyFill="1"/>
    <xf numFmtId="0" fontId="4" fillId="0" borderId="0" xfId="3" applyBorder="1"/>
    <xf numFmtId="0" fontId="53" fillId="0" borderId="0" xfId="3" applyFont="1" applyAlignment="1"/>
    <xf numFmtId="0" fontId="4" fillId="0" borderId="0" xfId="3" applyAlignment="1">
      <alignment horizontal="right"/>
    </xf>
    <xf numFmtId="0" fontId="54" fillId="0" borderId="0" xfId="3" applyFont="1" applyBorder="1"/>
    <xf numFmtId="3" fontId="54" fillId="0" borderId="0" xfId="3" applyNumberFormat="1" applyFont="1" applyBorder="1" applyAlignment="1">
      <alignment horizontal="right"/>
    </xf>
    <xf numFmtId="4" fontId="54" fillId="0" borderId="0" xfId="3" applyNumberFormat="1" applyFont="1" applyBorder="1"/>
    <xf numFmtId="0" fontId="53" fillId="0" borderId="0" xfId="3" applyFont="1" applyBorder="1" applyAlignment="1"/>
    <xf numFmtId="0" fontId="4" fillId="0" borderId="0" xfId="3" applyBorder="1" applyAlignment="1">
      <alignment horizontal="right"/>
    </xf>
    <xf numFmtId="49" fontId="51" fillId="0" borderId="80" xfId="3" applyNumberFormat="1" applyFont="1" applyFill="1" applyBorder="1"/>
    <xf numFmtId="0" fontId="51" fillId="0" borderId="37" xfId="3" applyFont="1" applyFill="1" applyBorder="1" applyAlignment="1">
      <alignment horizontal="center"/>
    </xf>
    <xf numFmtId="0" fontId="51" fillId="0" borderId="37" xfId="3" applyNumberFormat="1" applyFont="1" applyFill="1" applyBorder="1" applyAlignment="1">
      <alignment horizontal="center"/>
    </xf>
    <xf numFmtId="0" fontId="51" fillId="0" borderId="81" xfId="3" applyFont="1" applyFill="1" applyBorder="1" applyAlignment="1">
      <alignment horizontal="center"/>
    </xf>
    <xf numFmtId="0" fontId="55" fillId="0" borderId="0" xfId="3" applyFont="1"/>
    <xf numFmtId="0" fontId="56" fillId="0" borderId="0" xfId="2" applyFont="1" applyAlignment="1" applyProtection="1">
      <alignment horizontal="left" vertical="center"/>
    </xf>
    <xf numFmtId="4" fontId="52" fillId="0" borderId="35" xfId="3" applyNumberFormat="1" applyFont="1" applyFill="1" applyBorder="1" applyAlignment="1">
      <alignment horizontal="right"/>
    </xf>
    <xf numFmtId="49" fontId="50" fillId="0" borderId="76" xfId="3" applyNumberFormat="1" applyFont="1" applyFill="1" applyBorder="1" applyAlignment="1">
      <alignment horizontal="left"/>
    </xf>
    <xf numFmtId="0" fontId="47" fillId="7" borderId="76" xfId="3" applyFont="1" applyFill="1" applyBorder="1" applyAlignment="1">
      <alignment wrapText="1"/>
    </xf>
    <xf numFmtId="0" fontId="56" fillId="0" borderId="0" xfId="2" applyFont="1" applyFill="1" applyBorder="1" applyAlignment="1" applyProtection="1">
      <alignment horizontal="left" vertical="center"/>
    </xf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0" fillId="0" borderId="4" xfId="0" applyBorder="1"/>
    <xf numFmtId="0" fontId="57" fillId="0" borderId="0" xfId="0" applyFont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4" fontId="0" fillId="0" borderId="0" xfId="0" applyNumberFormat="1" applyAlignment="1">
      <alignment vertical="center"/>
    </xf>
    <xf numFmtId="0" fontId="0" fillId="3" borderId="0" xfId="0" applyFont="1" applyFill="1" applyAlignment="1">
      <alignment vertical="center"/>
    </xf>
    <xf numFmtId="0" fontId="6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6" fillId="3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59" fillId="0" borderId="0" xfId="4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83" xfId="0" applyFont="1" applyBorder="1" applyAlignment="1">
      <alignment vertical="center"/>
    </xf>
    <xf numFmtId="0" fontId="25" fillId="4" borderId="0" xfId="0" applyFont="1" applyFill="1" applyAlignment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18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4" fontId="3" fillId="0" borderId="0" xfId="0" applyNumberFormat="1" applyFont="1" applyAlignment="1" applyProtection="1">
      <alignment vertical="center"/>
    </xf>
    <xf numFmtId="164" fontId="3" fillId="0" borderId="0" xfId="0" applyNumberFormat="1" applyFont="1" applyAlignment="1" applyProtection="1">
      <alignment horizontal="right" vertical="center"/>
    </xf>
    <xf numFmtId="0" fontId="6" fillId="4" borderId="6" xfId="0" applyFont="1" applyFill="1" applyBorder="1" applyAlignment="1" applyProtection="1">
      <alignment horizontal="left" vertical="center"/>
    </xf>
    <xf numFmtId="0" fontId="6" fillId="4" borderId="7" xfId="0" applyFont="1" applyFill="1" applyBorder="1" applyAlignment="1" applyProtection="1">
      <alignment horizontal="right" vertical="center"/>
    </xf>
    <xf numFmtId="0" fontId="6" fillId="4" borderId="7" xfId="0" applyFont="1" applyFill="1" applyBorder="1" applyAlignment="1" applyProtection="1">
      <alignment horizontal="center" vertical="center"/>
    </xf>
    <xf numFmtId="4" fontId="6" fillId="4" borderId="7" xfId="0" applyNumberFormat="1" applyFont="1" applyFill="1" applyBorder="1" applyAlignment="1" applyProtection="1">
      <alignment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right" vertical="center"/>
    </xf>
    <xf numFmtId="0" fontId="0" fillId="0" borderId="0" xfId="0" applyFont="1" applyAlignment="1" applyProtection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0" fontId="10" fillId="0" borderId="14" xfId="0" applyFont="1" applyBorder="1" applyAlignment="1"/>
    <xf numFmtId="0" fontId="10" fillId="0" borderId="0" xfId="0" applyFont="1" applyBorder="1" applyAlignment="1"/>
    <xf numFmtId="166" fontId="10" fillId="0" borderId="0" xfId="0" applyNumberFormat="1" applyFont="1" applyBorder="1" applyAlignment="1"/>
    <xf numFmtId="166" fontId="10" fillId="0" borderId="15" xfId="0" applyNumberFormat="1" applyFont="1" applyBorder="1" applyAlignment="1"/>
    <xf numFmtId="4" fontId="23" fillId="5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10" fillId="5" borderId="0" xfId="0" applyFont="1" applyFill="1" applyAlignment="1" applyProtection="1">
      <protection locked="0"/>
    </xf>
    <xf numFmtId="0" fontId="24" fillId="0" borderId="19" xfId="0" applyFont="1" applyBorder="1" applyAlignment="1">
      <alignment horizontal="left" vertical="center"/>
    </xf>
    <xf numFmtId="0" fontId="24" fillId="0" borderId="20" xfId="0" applyFont="1" applyBorder="1" applyAlignment="1">
      <alignment horizontal="center"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9" fillId="0" borderId="0" xfId="7" applyProtection="1"/>
    <xf numFmtId="0" fontId="39" fillId="0" borderId="0" xfId="7"/>
    <xf numFmtId="0" fontId="66" fillId="0" borderId="0" xfId="8" applyFont="1" applyFill="1" applyAlignment="1" applyProtection="1">
      <alignment wrapText="1"/>
    </xf>
    <xf numFmtId="0" fontId="67" fillId="0" borderId="0" xfId="8" applyFont="1" applyFill="1" applyAlignment="1" applyProtection="1">
      <alignment horizontal="center"/>
    </xf>
    <xf numFmtId="0" fontId="39" fillId="0" borderId="0" xfId="7" applyAlignment="1" applyProtection="1">
      <alignment vertical="center"/>
    </xf>
    <xf numFmtId="0" fontId="66" fillId="0" borderId="0" xfId="8" applyFont="1" applyFill="1" applyAlignment="1" applyProtection="1">
      <alignment horizontal="center" wrapText="1"/>
    </xf>
    <xf numFmtId="0" fontId="66" fillId="0" borderId="0" xfId="8" applyFont="1" applyFill="1" applyAlignment="1" applyProtection="1">
      <alignment horizontal="center"/>
    </xf>
    <xf numFmtId="2" fontId="69" fillId="0" borderId="0" xfId="7" applyNumberFormat="1" applyFont="1" applyFill="1" applyAlignment="1" applyProtection="1"/>
    <xf numFmtId="0" fontId="39" fillId="0" borderId="0" xfId="7" applyFill="1" applyAlignment="1" applyProtection="1">
      <alignment horizontal="left"/>
    </xf>
    <xf numFmtId="0" fontId="39" fillId="0" borderId="0" xfId="7" applyFont="1" applyFill="1" applyAlignment="1" applyProtection="1">
      <alignment horizontal="left"/>
    </xf>
    <xf numFmtId="49" fontId="2" fillId="0" borderId="0" xfId="7" applyNumberFormat="1" applyFont="1" applyFill="1" applyAlignment="1" applyProtection="1">
      <alignment horizontal="left"/>
    </xf>
    <xf numFmtId="49" fontId="39" fillId="0" borderId="0" xfId="7" applyNumberFormat="1" applyFill="1" applyAlignment="1" applyProtection="1">
      <alignment horizontal="left"/>
    </xf>
    <xf numFmtId="0" fontId="39" fillId="0" borderId="64" xfId="7" applyBorder="1" applyProtection="1"/>
    <xf numFmtId="0" fontId="39" fillId="9" borderId="0" xfId="7" applyFill="1" applyProtection="1"/>
    <xf numFmtId="0" fontId="39" fillId="0" borderId="0" xfId="7" applyFill="1" applyProtection="1"/>
    <xf numFmtId="0" fontId="39" fillId="0" borderId="0" xfId="7" applyAlignment="1" applyProtection="1">
      <alignment horizontal="center"/>
    </xf>
    <xf numFmtId="10" fontId="39" fillId="14" borderId="0" xfId="7" applyNumberFormat="1" applyFont="1" applyFill="1" applyAlignment="1" applyProtection="1">
      <alignment horizontal="right" indent="1"/>
      <protection locked="0"/>
    </xf>
    <xf numFmtId="0" fontId="70" fillId="0" borderId="0" xfId="7" applyFont="1" applyFill="1" applyAlignment="1" applyProtection="1">
      <alignment horizontal="center"/>
    </xf>
    <xf numFmtId="0" fontId="45" fillId="15" borderId="0" xfId="7" applyFont="1" applyFill="1" applyAlignment="1" applyProtection="1">
      <alignment horizontal="center"/>
    </xf>
    <xf numFmtId="0" fontId="39" fillId="14" borderId="0" xfId="7" applyFill="1" applyProtection="1"/>
    <xf numFmtId="0" fontId="39" fillId="0" borderId="64" xfId="7" applyFill="1" applyBorder="1" applyProtection="1"/>
    <xf numFmtId="172" fontId="39" fillId="0" borderId="64" xfId="7" applyNumberFormat="1" applyBorder="1" applyProtection="1"/>
    <xf numFmtId="172" fontId="39" fillId="0" borderId="0" xfId="7" applyNumberFormat="1" applyProtection="1"/>
    <xf numFmtId="170" fontId="39" fillId="0" borderId="0" xfId="7" applyNumberFormat="1" applyFont="1" applyFill="1" applyAlignment="1" applyProtection="1">
      <alignment horizontal="right" indent="1"/>
    </xf>
    <xf numFmtId="0" fontId="39" fillId="15" borderId="0" xfId="7" applyFill="1" applyProtection="1"/>
    <xf numFmtId="0" fontId="72" fillId="0" borderId="0" xfId="7" applyFont="1" applyFill="1" applyProtection="1"/>
    <xf numFmtId="0" fontId="72" fillId="15" borderId="0" xfId="7" applyFont="1" applyFill="1" applyProtection="1"/>
    <xf numFmtId="0" fontId="74" fillId="15" borderId="0" xfId="7" applyFont="1" applyFill="1" applyProtection="1"/>
    <xf numFmtId="172" fontId="39" fillId="0" borderId="0" xfId="7" applyNumberFormat="1"/>
    <xf numFmtId="0" fontId="39" fillId="0" borderId="0" xfId="7" applyFill="1" applyAlignment="1" applyProtection="1">
      <alignment horizontal="right"/>
    </xf>
    <xf numFmtId="170" fontId="39" fillId="0" borderId="0" xfId="7" applyNumberFormat="1" applyFill="1" applyAlignment="1" applyProtection="1">
      <alignment horizontal="right" indent="1"/>
    </xf>
    <xf numFmtId="0" fontId="75" fillId="17" borderId="0" xfId="7" applyFont="1" applyFill="1" applyAlignment="1" applyProtection="1">
      <alignment horizontal="right"/>
    </xf>
    <xf numFmtId="170" fontId="75" fillId="17" borderId="0" xfId="7" applyNumberFormat="1" applyFont="1" applyFill="1" applyAlignment="1" applyProtection="1">
      <alignment horizontal="right" indent="1"/>
    </xf>
    <xf numFmtId="0" fontId="39" fillId="17" borderId="0" xfId="7" applyFill="1" applyProtection="1"/>
    <xf numFmtId="0" fontId="49" fillId="0" borderId="48" xfId="7" applyFont="1" applyBorder="1" applyProtection="1"/>
    <xf numFmtId="0" fontId="49" fillId="15" borderId="48" xfId="7" applyFont="1" applyFill="1" applyBorder="1" applyProtection="1"/>
    <xf numFmtId="0" fontId="49" fillId="15" borderId="49" xfId="7" applyFont="1" applyFill="1" applyBorder="1" applyProtection="1"/>
    <xf numFmtId="0" fontId="77" fillId="0" borderId="0" xfId="2" applyFont="1" applyProtection="1"/>
    <xf numFmtId="0" fontId="78" fillId="0" borderId="0" xfId="2" applyFont="1" applyProtection="1"/>
    <xf numFmtId="0" fontId="77" fillId="0" borderId="0" xfId="2" applyFont="1" applyAlignment="1" applyProtection="1">
      <alignment horizontal="center"/>
    </xf>
    <xf numFmtId="0" fontId="77" fillId="0" borderId="0" xfId="2" applyFont="1" applyFill="1"/>
    <xf numFmtId="0" fontId="79" fillId="0" borderId="0" xfId="8" applyFont="1" applyFill="1" applyProtection="1"/>
    <xf numFmtId="0" fontId="80" fillId="0" borderId="0" xfId="8" applyFont="1" applyFill="1" applyAlignment="1" applyProtection="1">
      <alignment horizontal="center"/>
    </xf>
    <xf numFmtId="4" fontId="81" fillId="0" borderId="84" xfId="2" applyNumberFormat="1" applyFont="1" applyBorder="1" applyAlignment="1">
      <alignment horizontal="center"/>
    </xf>
    <xf numFmtId="4" fontId="81" fillId="0" borderId="39" xfId="2" applyNumberFormat="1" applyFont="1" applyBorder="1" applyAlignment="1">
      <alignment horizontal="center"/>
    </xf>
    <xf numFmtId="0" fontId="77" fillId="0" borderId="0" xfId="2" applyFont="1" applyBorder="1"/>
    <xf numFmtId="0" fontId="77" fillId="0" borderId="0" xfId="2" applyFont="1"/>
    <xf numFmtId="0" fontId="82" fillId="0" borderId="0" xfId="2" applyFont="1" applyBorder="1" applyProtection="1"/>
    <xf numFmtId="0" fontId="77" fillId="0" borderId="0" xfId="2" applyFont="1" applyBorder="1" applyProtection="1"/>
    <xf numFmtId="0" fontId="77" fillId="0" borderId="0" xfId="2" applyFont="1" applyBorder="1" applyAlignment="1" applyProtection="1">
      <alignment horizontal="center"/>
    </xf>
    <xf numFmtId="0" fontId="65" fillId="0" borderId="0" xfId="8" applyFont="1" applyFill="1" applyBorder="1" applyAlignment="1" applyProtection="1">
      <alignment horizontal="center"/>
    </xf>
    <xf numFmtId="4" fontId="81" fillId="0" borderId="0" xfId="2" applyNumberFormat="1" applyFont="1" applyBorder="1" applyAlignment="1">
      <alignment horizontal="center"/>
    </xf>
    <xf numFmtId="0" fontId="77" fillId="0" borderId="0" xfId="2" applyFont="1" applyAlignment="1" applyProtection="1">
      <alignment vertical="center"/>
    </xf>
    <xf numFmtId="0" fontId="83" fillId="0" borderId="0" xfId="2" applyFont="1" applyBorder="1" applyAlignment="1" applyProtection="1">
      <alignment vertical="center"/>
    </xf>
    <xf numFmtId="0" fontId="84" fillId="0" borderId="0" xfId="2" applyFont="1" applyBorder="1" applyAlignment="1" applyProtection="1">
      <alignment vertical="center"/>
    </xf>
    <xf numFmtId="0" fontId="77" fillId="0" borderId="0" xfId="2" applyFont="1" applyBorder="1" applyAlignment="1" applyProtection="1">
      <alignment horizontal="center" vertical="center"/>
    </xf>
    <xf numFmtId="0" fontId="77" fillId="0" borderId="0" xfId="2" applyFont="1" applyBorder="1" applyAlignment="1" applyProtection="1">
      <alignment vertical="center"/>
    </xf>
    <xf numFmtId="0" fontId="77" fillId="0" borderId="0" xfId="2" applyFont="1" applyFill="1" applyAlignment="1">
      <alignment vertical="center"/>
    </xf>
    <xf numFmtId="0" fontId="39" fillId="0" borderId="0" xfId="2" applyAlignment="1">
      <alignment vertical="center"/>
    </xf>
    <xf numFmtId="0" fontId="77" fillId="0" borderId="0" xfId="2" applyFont="1" applyBorder="1" applyAlignment="1">
      <alignment vertical="center"/>
    </xf>
    <xf numFmtId="0" fontId="77" fillId="0" borderId="0" xfId="2" applyFont="1" applyAlignment="1">
      <alignment vertical="center"/>
    </xf>
    <xf numFmtId="0" fontId="77" fillId="9" borderId="32" xfId="2" applyFont="1" applyFill="1" applyBorder="1" applyProtection="1"/>
    <xf numFmtId="0" fontId="77" fillId="9" borderId="31" xfId="2" applyFont="1" applyFill="1" applyBorder="1" applyProtection="1"/>
    <xf numFmtId="0" fontId="77" fillId="9" borderId="85" xfId="2" applyFont="1" applyFill="1" applyBorder="1" applyAlignment="1" applyProtection="1">
      <alignment horizontal="center"/>
    </xf>
    <xf numFmtId="0" fontId="77" fillId="9" borderId="0" xfId="2" applyFont="1" applyFill="1" applyBorder="1" applyAlignment="1" applyProtection="1">
      <alignment horizontal="center"/>
    </xf>
    <xf numFmtId="0" fontId="86" fillId="9" borderId="86" xfId="2" applyFont="1" applyFill="1" applyBorder="1" applyAlignment="1" applyProtection="1">
      <alignment horizontal="center"/>
    </xf>
    <xf numFmtId="0" fontId="77" fillId="9" borderId="78" xfId="2" applyFont="1" applyFill="1" applyBorder="1" applyAlignment="1" applyProtection="1">
      <alignment horizontal="center"/>
    </xf>
    <xf numFmtId="0" fontId="77" fillId="0" borderId="0" xfId="2" applyFont="1" applyAlignment="1">
      <alignment horizontal="center"/>
    </xf>
    <xf numFmtId="0" fontId="87" fillId="0" borderId="0" xfId="2" applyFont="1" applyBorder="1" applyAlignment="1" applyProtection="1">
      <alignment horizontal="center" vertical="center"/>
    </xf>
    <xf numFmtId="0" fontId="88" fillId="0" borderId="0" xfId="2" applyFont="1" applyFill="1" applyBorder="1" applyAlignment="1" applyProtection="1">
      <alignment horizontal="left" vertical="center"/>
    </xf>
    <xf numFmtId="0" fontId="89" fillId="0" borderId="0" xfId="2" applyFont="1" applyFill="1" applyBorder="1" applyAlignment="1" applyProtection="1">
      <alignment horizontal="center" vertical="center"/>
    </xf>
    <xf numFmtId="0" fontId="77" fillId="0" borderId="0" xfId="2" applyFont="1" applyFill="1" applyBorder="1" applyAlignment="1" applyProtection="1">
      <alignment horizontal="center" vertical="center"/>
    </xf>
    <xf numFmtId="4" fontId="90" fillId="0" borderId="0" xfId="2" applyNumberFormat="1" applyFont="1" applyFill="1" applyBorder="1" applyAlignment="1" applyProtection="1">
      <alignment vertical="center"/>
    </xf>
    <xf numFmtId="4" fontId="90" fillId="0" borderId="0" xfId="2" applyNumberFormat="1" applyFont="1" applyFill="1" applyBorder="1" applyAlignment="1">
      <alignment vertical="center"/>
    </xf>
    <xf numFmtId="4" fontId="91" fillId="0" borderId="0" xfId="2" applyNumberFormat="1" applyFont="1" applyFill="1" applyBorder="1" applyAlignment="1">
      <alignment vertical="center"/>
    </xf>
    <xf numFmtId="4" fontId="91" fillId="0" borderId="0" xfId="2" applyNumberFormat="1" applyFont="1" applyBorder="1" applyAlignment="1">
      <alignment vertical="center"/>
    </xf>
    <xf numFmtId="4" fontId="90" fillId="0" borderId="0" xfId="2" applyNumberFormat="1" applyFont="1" applyBorder="1" applyAlignment="1">
      <alignment vertical="center"/>
    </xf>
    <xf numFmtId="0" fontId="77" fillId="0" borderId="0" xfId="2" applyFont="1" applyFill="1" applyAlignment="1">
      <alignment horizontal="center" vertical="center"/>
    </xf>
    <xf numFmtId="0" fontId="77" fillId="0" borderId="0" xfId="2" applyFont="1" applyFill="1" applyBorder="1" applyAlignment="1" applyProtection="1">
      <alignment horizontal="center"/>
    </xf>
    <xf numFmtId="0" fontId="92" fillId="0" borderId="0" xfId="2" applyFont="1" applyFill="1" applyAlignment="1" applyProtection="1">
      <alignment horizontal="left"/>
    </xf>
    <xf numFmtId="0" fontId="77" fillId="0" borderId="0" xfId="2" applyFont="1" applyFill="1" applyAlignment="1" applyProtection="1">
      <alignment horizontal="center"/>
    </xf>
    <xf numFmtId="172" fontId="77" fillId="0" borderId="0" xfId="2" applyNumberFormat="1" applyFont="1" applyProtection="1"/>
    <xf numFmtId="172" fontId="93" fillId="0" borderId="0" xfId="2" applyNumberFormat="1" applyFont="1" applyProtection="1"/>
    <xf numFmtId="4" fontId="94" fillId="6" borderId="0" xfId="2" applyNumberFormat="1" applyFont="1" applyFill="1" applyBorder="1"/>
    <xf numFmtId="4" fontId="95" fillId="0" borderId="0" xfId="2" applyNumberFormat="1" applyFont="1" applyBorder="1"/>
    <xf numFmtId="4" fontId="96" fillId="0" borderId="0" xfId="2" applyNumberFormat="1" applyFont="1" applyBorder="1"/>
    <xf numFmtId="4" fontId="90" fillId="0" borderId="0" xfId="2" applyNumberFormat="1" applyFont="1" applyBorder="1"/>
    <xf numFmtId="0" fontId="97" fillId="0" borderId="0" xfId="2" applyFont="1" applyBorder="1" applyAlignment="1" applyProtection="1">
      <alignment horizontal="center"/>
    </xf>
    <xf numFmtId="172" fontId="77" fillId="5" borderId="0" xfId="2" applyNumberFormat="1" applyFont="1" applyFill="1" applyProtection="1">
      <protection locked="0"/>
    </xf>
    <xf numFmtId="172" fontId="93" fillId="5" borderId="0" xfId="2" applyNumberFormat="1" applyFont="1" applyFill="1" applyProtection="1">
      <protection locked="0"/>
    </xf>
    <xf numFmtId="0" fontId="98" fillId="0" borderId="0" xfId="2" applyFont="1" applyFill="1" applyBorder="1" applyAlignment="1" applyProtection="1">
      <alignment horizontal="center"/>
    </xf>
    <xf numFmtId="4" fontId="94" fillId="6" borderId="84" xfId="2" applyNumberFormat="1" applyFont="1" applyFill="1" applyBorder="1" applyAlignment="1">
      <alignment vertical="center"/>
    </xf>
    <xf numFmtId="4" fontId="95" fillId="0" borderId="84" xfId="2" applyNumberFormat="1" applyFont="1" applyBorder="1" applyAlignment="1">
      <alignment vertical="center"/>
    </xf>
    <xf numFmtId="4" fontId="96" fillId="0" borderId="84" xfId="2" applyNumberFormat="1" applyFont="1" applyBorder="1" applyAlignment="1">
      <alignment vertical="center"/>
    </xf>
    <xf numFmtId="0" fontId="98" fillId="0" borderId="0" xfId="2" applyFont="1" applyAlignment="1" applyProtection="1">
      <alignment horizontal="center"/>
    </xf>
    <xf numFmtId="0" fontId="97" fillId="0" borderId="0" xfId="2" applyFont="1" applyBorder="1" applyProtection="1"/>
    <xf numFmtId="0" fontId="92" fillId="0" borderId="0" xfId="2" applyFont="1" applyFill="1" applyBorder="1" applyAlignment="1" applyProtection="1">
      <alignment horizontal="left"/>
    </xf>
    <xf numFmtId="0" fontId="77" fillId="0" borderId="0" xfId="2" applyFont="1" applyFill="1" applyBorder="1" applyAlignment="1" applyProtection="1">
      <alignment horizontal="left"/>
    </xf>
    <xf numFmtId="0" fontId="77" fillId="0" borderId="0" xfId="2" applyFont="1" applyFill="1" applyBorder="1" applyProtection="1"/>
    <xf numFmtId="0" fontId="92" fillId="0" borderId="0" xfId="2" applyFont="1" applyFill="1" applyProtection="1"/>
    <xf numFmtId="0" fontId="97" fillId="0" borderId="0" xfId="2" applyFont="1" applyAlignment="1" applyProtection="1">
      <alignment horizontal="center"/>
    </xf>
    <xf numFmtId="0" fontId="77" fillId="0" borderId="0" xfId="2" applyFont="1" applyFill="1" applyAlignment="1" applyProtection="1">
      <alignment wrapText="1"/>
    </xf>
    <xf numFmtId="0" fontId="77" fillId="0" borderId="0" xfId="2" applyFont="1" applyFill="1" applyProtection="1"/>
    <xf numFmtId="0" fontId="99" fillId="0" borderId="0" xfId="2" applyFont="1" applyAlignment="1" applyProtection="1">
      <alignment vertical="center"/>
    </xf>
    <xf numFmtId="4" fontId="100" fillId="0" borderId="84" xfId="2" applyNumberFormat="1" applyFont="1" applyBorder="1" applyAlignment="1">
      <alignment vertical="center"/>
    </xf>
    <xf numFmtId="0" fontId="77" fillId="0" borderId="0" xfId="2" applyFont="1" applyAlignment="1" applyProtection="1">
      <alignment wrapText="1"/>
    </xf>
    <xf numFmtId="0" fontId="101" fillId="0" borderId="0" xfId="2" applyFont="1" applyFill="1" applyBorder="1" applyAlignment="1" applyProtection="1">
      <alignment horizontal="left"/>
    </xf>
    <xf numFmtId="4" fontId="102" fillId="6" borderId="84" xfId="2" applyNumberFormat="1" applyFont="1" applyFill="1" applyBorder="1" applyAlignment="1">
      <alignment vertical="center"/>
    </xf>
    <xf numFmtId="4" fontId="95" fillId="0" borderId="84" xfId="2" applyNumberFormat="1" applyFont="1" applyBorder="1"/>
    <xf numFmtId="4" fontId="94" fillId="6" borderId="84" xfId="2" applyNumberFormat="1" applyFont="1" applyFill="1" applyBorder="1"/>
    <xf numFmtId="4" fontId="96" fillId="0" borderId="84" xfId="2" applyNumberFormat="1" applyFont="1" applyBorder="1"/>
    <xf numFmtId="0" fontId="77" fillId="0" borderId="0" xfId="2" applyFont="1" applyFill="1" applyBorder="1" applyAlignment="1" applyProtection="1">
      <alignment horizontal="left" wrapText="1"/>
    </xf>
    <xf numFmtId="0" fontId="93" fillId="0" borderId="0" xfId="2" applyFont="1" applyBorder="1" applyAlignment="1" applyProtection="1">
      <alignment horizontal="left"/>
    </xf>
    <xf numFmtId="0" fontId="103" fillId="0" borderId="0" xfId="2" applyFont="1" applyAlignment="1" applyProtection="1">
      <alignment horizontal="center"/>
    </xf>
    <xf numFmtId="4" fontId="94" fillId="0" borderId="84" xfId="2" applyNumberFormat="1" applyFont="1" applyBorder="1"/>
    <xf numFmtId="172" fontId="77" fillId="0" borderId="0" xfId="2" applyNumberFormat="1" applyFont="1" applyProtection="1">
      <protection locked="0"/>
    </xf>
    <xf numFmtId="0" fontId="97" fillId="0" borderId="0" xfId="2" applyFont="1"/>
    <xf numFmtId="172" fontId="93" fillId="0" borderId="0" xfId="2" applyNumberFormat="1" applyFont="1" applyProtection="1">
      <protection locked="0"/>
    </xf>
    <xf numFmtId="0" fontId="97" fillId="0" borderId="0" xfId="2" applyFont="1" applyProtection="1"/>
    <xf numFmtId="0" fontId="103" fillId="0" borderId="0" xfId="2" applyFont="1" applyAlignment="1" applyProtection="1">
      <alignment horizontal="left"/>
    </xf>
    <xf numFmtId="0" fontId="77" fillId="9" borderId="0" xfId="2" applyFont="1" applyFill="1" applyAlignment="1" applyProtection="1">
      <alignment horizontal="center"/>
    </xf>
    <xf numFmtId="172" fontId="103" fillId="0" borderId="84" xfId="2" applyNumberFormat="1" applyFont="1" applyBorder="1" applyProtection="1"/>
    <xf numFmtId="0" fontId="77" fillId="9" borderId="0" xfId="2" applyFont="1" applyFill="1" applyBorder="1" applyProtection="1"/>
    <xf numFmtId="172" fontId="87" fillId="0" borderId="0" xfId="2" applyNumberFormat="1" applyFont="1" applyFill="1" applyAlignment="1">
      <alignment vertical="center"/>
    </xf>
    <xf numFmtId="0" fontId="77" fillId="9" borderId="64" xfId="2" applyFont="1" applyFill="1" applyBorder="1" applyAlignment="1" applyProtection="1">
      <alignment horizontal="right"/>
    </xf>
    <xf numFmtId="173" fontId="77" fillId="0" borderId="64" xfId="2" applyNumberFormat="1" applyFont="1" applyBorder="1" applyAlignment="1" applyProtection="1">
      <alignment horizontal="center"/>
    </xf>
    <xf numFmtId="0" fontId="77" fillId="9" borderId="64" xfId="2" applyFont="1" applyFill="1" applyBorder="1" applyProtection="1"/>
    <xf numFmtId="172" fontId="77" fillId="0" borderId="64" xfId="2" applyNumberFormat="1" applyFont="1" applyBorder="1" applyProtection="1"/>
    <xf numFmtId="0" fontId="84" fillId="0" borderId="48" xfId="2" applyFont="1" applyBorder="1" applyAlignment="1" applyProtection="1">
      <alignment horizontal="right"/>
    </xf>
    <xf numFmtId="0" fontId="77" fillId="9" borderId="48" xfId="2" applyFont="1" applyFill="1" applyBorder="1" applyAlignment="1" applyProtection="1">
      <alignment horizontal="center"/>
    </xf>
    <xf numFmtId="172" fontId="104" fillId="9" borderId="48" xfId="2" applyNumberFormat="1" applyFont="1" applyFill="1" applyBorder="1" applyAlignment="1" applyProtection="1">
      <alignment horizontal="center"/>
    </xf>
    <xf numFmtId="172" fontId="105" fillId="15" borderId="79" xfId="2" applyNumberFormat="1" applyFont="1" applyFill="1" applyBorder="1" applyAlignment="1" applyProtection="1">
      <alignment horizontal="right"/>
    </xf>
    <xf numFmtId="0" fontId="77" fillId="9" borderId="48" xfId="2" applyFont="1" applyFill="1" applyBorder="1" applyProtection="1"/>
    <xf numFmtId="172" fontId="105" fillId="15" borderId="79" xfId="2" applyNumberFormat="1" applyFont="1" applyFill="1" applyBorder="1" applyProtection="1"/>
    <xf numFmtId="172" fontId="106" fillId="0" borderId="49" xfId="2" applyNumberFormat="1" applyFont="1" applyBorder="1" applyProtection="1"/>
    <xf numFmtId="0" fontId="77" fillId="0" borderId="0" xfId="2" applyFont="1" applyAlignment="1" applyProtection="1">
      <alignment horizontal="right" indent="1"/>
    </xf>
    <xf numFmtId="4" fontId="103" fillId="0" borderId="0" xfId="2" applyNumberFormat="1" applyFont="1" applyProtection="1"/>
    <xf numFmtId="0" fontId="103" fillId="0" borderId="0" xfId="2" applyFont="1" applyAlignment="1" applyProtection="1">
      <alignment horizontal="left" indent="1"/>
    </xf>
    <xf numFmtId="0" fontId="77" fillId="0" borderId="0" xfId="2" applyFont="1" applyFill="1" applyBorder="1" applyAlignment="1">
      <alignment horizontal="center"/>
    </xf>
    <xf numFmtId="0" fontId="77" fillId="0" borderId="0" xfId="2" applyFont="1" applyAlignment="1">
      <alignment horizontal="right" indent="1"/>
    </xf>
    <xf numFmtId="0" fontId="77" fillId="0" borderId="0" xfId="2" applyFont="1" applyAlignment="1">
      <alignment horizontal="left" indent="1"/>
    </xf>
    <xf numFmtId="4" fontId="103" fillId="0" borderId="0" xfId="2" applyNumberFormat="1" applyFont="1"/>
    <xf numFmtId="0" fontId="103" fillId="0" borderId="0" xfId="2" applyFont="1" applyAlignment="1">
      <alignment horizontal="left" indent="1"/>
    </xf>
    <xf numFmtId="0" fontId="99" fillId="0" borderId="48" xfId="2" applyFont="1" applyBorder="1" applyAlignment="1">
      <alignment horizontal="right" indent="1"/>
    </xf>
    <xf numFmtId="0" fontId="77" fillId="0" borderId="48" xfId="2" applyFont="1" applyBorder="1"/>
    <xf numFmtId="0" fontId="77" fillId="0" borderId="48" xfId="2" applyFont="1" applyBorder="1" applyAlignment="1">
      <alignment horizontal="center"/>
    </xf>
    <xf numFmtId="4" fontId="107" fillId="0" borderId="48" xfId="2" applyNumberFormat="1" applyFont="1" applyBorder="1"/>
    <xf numFmtId="0" fontId="103" fillId="0" borderId="48" xfId="2" applyFont="1" applyBorder="1" applyAlignment="1">
      <alignment horizontal="left" indent="1"/>
    </xf>
    <xf numFmtId="4" fontId="103" fillId="0" borderId="48" xfId="2" applyNumberFormat="1" applyFont="1" applyBorder="1"/>
    <xf numFmtId="0" fontId="77" fillId="0" borderId="48" xfId="2" applyFont="1" applyBorder="1" applyAlignment="1">
      <alignment horizontal="right" indent="1"/>
    </xf>
    <xf numFmtId="2" fontId="77" fillId="0" borderId="0" xfId="2" applyNumberFormat="1" applyFont="1"/>
    <xf numFmtId="0" fontId="77" fillId="6" borderId="0" xfId="2" applyFont="1" applyFill="1"/>
    <xf numFmtId="0" fontId="108" fillId="0" borderId="0" xfId="2" applyFont="1" applyAlignment="1">
      <alignment horizontal="center"/>
    </xf>
    <xf numFmtId="0" fontId="2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0" fillId="0" borderId="0" xfId="0" applyProtection="1"/>
    <xf numFmtId="49" fontId="4" fillId="2" borderId="0" xfId="0" applyNumberFormat="1" applyFont="1" applyFill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4" fillId="2" borderId="0" xfId="0" applyFont="1" applyFill="1" applyAlignment="1" applyProtection="1">
      <alignment horizontal="left" vertical="center"/>
      <protection locked="0"/>
    </xf>
    <xf numFmtId="2" fontId="69" fillId="0" borderId="0" xfId="7" applyNumberFormat="1" applyFont="1" applyFill="1" applyAlignment="1" applyProtection="1">
      <protection locked="0"/>
    </xf>
    <xf numFmtId="0" fontId="13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0" fillId="0" borderId="13" xfId="0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7" fillId="0" borderId="0" xfId="1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4" fontId="23" fillId="6" borderId="22" xfId="0" applyNumberFormat="1" applyFont="1" applyFill="1" applyBorder="1" applyAlignment="1" applyProtection="1">
      <alignment vertical="center"/>
    </xf>
    <xf numFmtId="0" fontId="0" fillId="0" borderId="0" xfId="0" applyProtection="1"/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center"/>
    </xf>
    <xf numFmtId="165" fontId="4" fillId="0" borderId="0" xfId="0" applyNumberFormat="1" applyFont="1" applyAlignment="1" applyProtection="1">
      <alignment horizontal="left" vertical="center"/>
    </xf>
    <xf numFmtId="0" fontId="4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164" fontId="3" fillId="0" borderId="0" xfId="0" applyNumberFormat="1" applyFont="1" applyAlignment="1" applyProtection="1">
      <alignment horizontal="left" vertical="center"/>
    </xf>
    <xf numFmtId="0" fontId="6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6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 applyProtection="1">
      <alignment horizontal="left" vertical="top" wrapText="1"/>
    </xf>
    <xf numFmtId="0" fontId="17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top" wrapText="1"/>
    </xf>
    <xf numFmtId="49" fontId="4" fillId="2" borderId="0" xfId="0" applyNumberFormat="1" applyFont="1" applyFill="1" applyAlignment="1" applyProtection="1">
      <alignment horizontal="left" vertical="center"/>
      <protection locked="0"/>
    </xf>
    <xf numFmtId="49" fontId="4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4" fillId="2" borderId="0" xfId="0" applyFont="1" applyFill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9" fillId="0" borderId="0" xfId="2" applyAlignment="1">
      <alignment horizontal="left" wrapText="1"/>
    </xf>
    <xf numFmtId="0" fontId="44" fillId="0" borderId="36" xfId="2" applyFont="1" applyFill="1" applyBorder="1" applyAlignment="1">
      <alignment horizontal="left"/>
    </xf>
    <xf numFmtId="0" fontId="44" fillId="0" borderId="37" xfId="2" applyFont="1" applyFill="1" applyBorder="1" applyAlignment="1">
      <alignment horizontal="left"/>
    </xf>
    <xf numFmtId="0" fontId="45" fillId="0" borderId="41" xfId="2" applyFont="1" applyFill="1" applyBorder="1" applyAlignment="1">
      <alignment horizontal="left"/>
    </xf>
    <xf numFmtId="0" fontId="45" fillId="0" borderId="42" xfId="2" applyFont="1" applyFill="1" applyBorder="1" applyAlignment="1">
      <alignment horizontal="left"/>
    </xf>
    <xf numFmtId="0" fontId="45" fillId="0" borderId="43" xfId="2" applyFont="1" applyFill="1" applyBorder="1" applyAlignment="1">
      <alignment horizontal="left"/>
    </xf>
    <xf numFmtId="0" fontId="47" fillId="0" borderId="0" xfId="2" applyFont="1" applyFill="1" applyBorder="1" applyAlignment="1">
      <alignment horizontal="left" vertical="top" wrapText="1"/>
    </xf>
    <xf numFmtId="0" fontId="47" fillId="0" borderId="27" xfId="2" applyFont="1" applyFill="1" applyBorder="1" applyAlignment="1">
      <alignment horizontal="left" vertical="top" wrapText="1"/>
    </xf>
    <xf numFmtId="0" fontId="47" fillId="0" borderId="64" xfId="2" applyFont="1" applyFill="1" applyBorder="1" applyAlignment="1">
      <alignment horizontal="left" vertical="top" wrapText="1"/>
    </xf>
    <xf numFmtId="0" fontId="47" fillId="0" borderId="65" xfId="2" applyFont="1" applyFill="1" applyBorder="1" applyAlignment="1">
      <alignment horizontal="left" vertical="top" wrapText="1"/>
    </xf>
    <xf numFmtId="0" fontId="48" fillId="0" borderId="23" xfId="3" applyFont="1" applyFill="1" applyBorder="1" applyAlignment="1">
      <alignment horizontal="center"/>
    </xf>
    <xf numFmtId="0" fontId="48" fillId="0" borderId="24" xfId="3" applyFont="1" applyFill="1" applyBorder="1" applyAlignment="1">
      <alignment horizontal="center"/>
    </xf>
    <xf numFmtId="0" fontId="48" fillId="0" borderId="25" xfId="3" applyFont="1" applyFill="1" applyBorder="1" applyAlignment="1">
      <alignment horizontal="center"/>
    </xf>
    <xf numFmtId="0" fontId="49" fillId="0" borderId="26" xfId="3" applyFont="1" applyFill="1" applyBorder="1" applyAlignment="1">
      <alignment horizontal="center"/>
    </xf>
    <xf numFmtId="0" fontId="49" fillId="0" borderId="0" xfId="3" applyFont="1" applyFill="1" applyBorder="1" applyAlignment="1">
      <alignment horizontal="center"/>
    </xf>
    <xf numFmtId="0" fontId="49" fillId="0" borderId="27" xfId="3" applyFont="1" applyFill="1" applyBorder="1" applyAlignment="1">
      <alignment horizontal="center"/>
    </xf>
    <xf numFmtId="0" fontId="4" fillId="0" borderId="66" xfId="3" applyFont="1" applyFill="1" applyBorder="1" applyAlignment="1">
      <alignment horizontal="center"/>
    </xf>
    <xf numFmtId="0" fontId="4" fillId="0" borderId="67" xfId="3" applyFont="1" applyFill="1" applyBorder="1" applyAlignment="1">
      <alignment horizontal="center"/>
    </xf>
    <xf numFmtId="49" fontId="4" fillId="0" borderId="70" xfId="3" applyNumberFormat="1" applyFont="1" applyFill="1" applyBorder="1" applyAlignment="1">
      <alignment horizontal="center"/>
    </xf>
    <xf numFmtId="0" fontId="4" fillId="0" borderId="71" xfId="3" applyFont="1" applyFill="1" applyBorder="1" applyAlignment="1">
      <alignment horizontal="center"/>
    </xf>
    <xf numFmtId="0" fontId="4" fillId="0" borderId="72" xfId="3" applyFill="1" applyBorder="1" applyAlignment="1">
      <alignment horizontal="center" shrinkToFit="1"/>
    </xf>
    <xf numFmtId="0" fontId="4" fillId="0" borderId="73" xfId="3" applyFill="1" applyBorder="1" applyAlignment="1">
      <alignment horizontal="center" shrinkToFit="1"/>
    </xf>
    <xf numFmtId="0" fontId="48" fillId="0" borderId="23" xfId="3" applyFont="1" applyBorder="1" applyAlignment="1">
      <alignment horizontal="center"/>
    </xf>
    <xf numFmtId="0" fontId="48" fillId="0" borderId="24" xfId="3" applyFont="1" applyBorder="1" applyAlignment="1">
      <alignment horizontal="center"/>
    </xf>
    <xf numFmtId="0" fontId="48" fillId="0" borderId="25" xfId="3" applyFont="1" applyBorder="1" applyAlignment="1">
      <alignment horizontal="center"/>
    </xf>
    <xf numFmtId="0" fontId="49" fillId="0" borderId="26" xfId="3" applyFont="1" applyBorder="1" applyAlignment="1">
      <alignment horizontal="center"/>
    </xf>
    <xf numFmtId="0" fontId="49" fillId="0" borderId="0" xfId="3" applyFont="1" applyBorder="1" applyAlignment="1">
      <alignment horizontal="center"/>
    </xf>
    <xf numFmtId="0" fontId="49" fillId="0" borderId="27" xfId="3" applyFont="1" applyBorder="1" applyAlignment="1">
      <alignment horizontal="center"/>
    </xf>
    <xf numFmtId="0" fontId="43" fillId="0" borderId="82" xfId="3" applyFont="1" applyFill="1" applyBorder="1" applyAlignment="1"/>
    <xf numFmtId="0" fontId="39" fillId="0" borderId="72" xfId="2" applyBorder="1" applyAlignment="1"/>
    <xf numFmtId="0" fontId="39" fillId="0" borderId="73" xfId="2" applyBorder="1" applyAlignment="1"/>
    <xf numFmtId="4" fontId="25" fillId="4" borderId="0" xfId="0" applyNumberFormat="1" applyFont="1" applyFill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6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6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165" fontId="4" fillId="0" borderId="0" xfId="0" applyNumberFormat="1" applyFont="1" applyAlignment="1">
      <alignment horizontal="left"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0" fontId="15" fillId="8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40" fillId="16" borderId="0" xfId="7" applyFont="1" applyFill="1" applyAlignment="1" applyProtection="1">
      <alignment horizontal="center"/>
    </xf>
    <xf numFmtId="172" fontId="73" fillId="15" borderId="0" xfId="7" applyNumberFormat="1" applyFont="1" applyFill="1" applyAlignment="1" applyProtection="1">
      <alignment horizontal="right" indent="1"/>
    </xf>
    <xf numFmtId="172" fontId="39" fillId="0" borderId="0" xfId="7" applyNumberFormat="1" applyFill="1" applyAlignment="1" applyProtection="1">
      <alignment horizontal="right"/>
    </xf>
    <xf numFmtId="172" fontId="39" fillId="17" borderId="0" xfId="7" applyNumberFormat="1" applyFill="1" applyAlignment="1" applyProtection="1">
      <alignment horizontal="right"/>
    </xf>
    <xf numFmtId="0" fontId="76" fillId="0" borderId="47" xfId="7" applyFont="1" applyBorder="1" applyAlignment="1" applyProtection="1">
      <alignment horizontal="center"/>
    </xf>
    <xf numFmtId="0" fontId="76" fillId="0" borderId="48" xfId="7" applyFont="1" applyBorder="1" applyAlignment="1" applyProtection="1">
      <alignment horizontal="center"/>
    </xf>
    <xf numFmtId="172" fontId="49" fillId="15" borderId="48" xfId="7" applyNumberFormat="1" applyFont="1" applyFill="1" applyBorder="1" applyAlignment="1" applyProtection="1">
      <alignment horizontal="right" indent="1"/>
    </xf>
    <xf numFmtId="0" fontId="0" fillId="0" borderId="0" xfId="7" applyFont="1" applyAlignment="1" applyProtection="1">
      <alignment horizontal="right"/>
    </xf>
    <xf numFmtId="0" fontId="39" fillId="0" borderId="0" xfId="7" applyAlignment="1" applyProtection="1">
      <alignment horizontal="right"/>
    </xf>
    <xf numFmtId="172" fontId="39" fillId="0" borderId="0" xfId="7" applyNumberFormat="1" applyAlignment="1" applyProtection="1">
      <alignment horizontal="right"/>
    </xf>
    <xf numFmtId="0" fontId="39" fillId="9" borderId="0" xfId="7" applyFill="1" applyAlignment="1" applyProtection="1">
      <alignment horizontal="center"/>
    </xf>
    <xf numFmtId="172" fontId="45" fillId="15" borderId="0" xfId="7" applyNumberFormat="1" applyFont="1" applyFill="1" applyAlignment="1" applyProtection="1">
      <alignment horizontal="right"/>
    </xf>
    <xf numFmtId="0" fontId="2" fillId="0" borderId="0" xfId="7" applyFont="1" applyAlignment="1" applyProtection="1">
      <alignment horizontal="right"/>
    </xf>
    <xf numFmtId="0" fontId="2" fillId="0" borderId="0" xfId="7" applyFont="1" applyAlignment="1" applyProtection="1">
      <alignment horizontal="right" wrapText="1"/>
    </xf>
    <xf numFmtId="0" fontId="39" fillId="0" borderId="0" xfId="7" applyAlignment="1" applyProtection="1">
      <alignment horizontal="right" wrapText="1"/>
    </xf>
    <xf numFmtId="0" fontId="39" fillId="10" borderId="0" xfId="7" applyFill="1" applyAlignment="1" applyProtection="1">
      <alignment horizontal="center"/>
    </xf>
    <xf numFmtId="0" fontId="39" fillId="13" borderId="0" xfId="7" applyFill="1" applyAlignment="1" applyProtection="1">
      <alignment horizontal="center"/>
    </xf>
    <xf numFmtId="0" fontId="71" fillId="9" borderId="0" xfId="7" applyFont="1" applyFill="1" applyAlignment="1" applyProtection="1">
      <alignment horizontal="center"/>
    </xf>
    <xf numFmtId="171" fontId="39" fillId="0" borderId="0" xfId="7" applyNumberFormat="1" applyAlignment="1" applyProtection="1">
      <alignment horizontal="left"/>
    </xf>
    <xf numFmtId="0" fontId="39" fillId="0" borderId="0" xfId="7" applyAlignment="1" applyProtection="1">
      <alignment horizontal="left"/>
    </xf>
    <xf numFmtId="0" fontId="39" fillId="9" borderId="0" xfId="7" applyFill="1" applyAlignment="1" applyProtection="1">
      <alignment horizontal="left"/>
    </xf>
    <xf numFmtId="0" fontId="39" fillId="0" borderId="0" xfId="7" applyFill="1" applyAlignment="1" applyProtection="1">
      <alignment horizontal="left"/>
    </xf>
    <xf numFmtId="0" fontId="39" fillId="11" borderId="0" xfId="7" applyFill="1" applyAlignment="1" applyProtection="1">
      <alignment horizontal="left"/>
    </xf>
    <xf numFmtId="44" fontId="39" fillId="0" borderId="0" xfId="9" applyFont="1" applyAlignment="1" applyProtection="1">
      <alignment horizontal="left"/>
    </xf>
    <xf numFmtId="0" fontId="39" fillId="12" borderId="0" xfId="7" applyFont="1" applyFill="1" applyAlignment="1" applyProtection="1">
      <alignment horizontal="left"/>
    </xf>
    <xf numFmtId="49" fontId="1" fillId="0" borderId="0" xfId="7" applyNumberFormat="1" applyFont="1" applyFill="1" applyAlignment="1" applyProtection="1">
      <alignment horizontal="center"/>
    </xf>
    <xf numFmtId="49" fontId="39" fillId="0" borderId="0" xfId="7" applyNumberFormat="1" applyFill="1" applyAlignment="1" applyProtection="1">
      <alignment horizontal="center"/>
    </xf>
    <xf numFmtId="0" fontId="49" fillId="9" borderId="0" xfId="7" applyFont="1" applyFill="1" applyBorder="1" applyAlignment="1" applyProtection="1">
      <alignment horizontal="center" vertical="center"/>
    </xf>
    <xf numFmtId="0" fontId="63" fillId="0" borderId="0" xfId="7" applyFont="1" applyAlignment="1" applyProtection="1">
      <alignment horizontal="center" vertical="center" wrapText="1"/>
    </xf>
    <xf numFmtId="0" fontId="62" fillId="9" borderId="0" xfId="7" applyFont="1" applyFill="1" applyBorder="1" applyAlignment="1" applyProtection="1">
      <alignment horizontal="center" vertical="center"/>
    </xf>
    <xf numFmtId="0" fontId="62" fillId="9" borderId="64" xfId="7" applyFont="1" applyFill="1" applyBorder="1" applyAlignment="1" applyProtection="1">
      <alignment horizontal="center" vertical="center"/>
    </xf>
    <xf numFmtId="0" fontId="64" fillId="0" borderId="0" xfId="7" applyFont="1" applyBorder="1" applyAlignment="1" applyProtection="1">
      <alignment horizontal="left" vertical="center" wrapText="1" indent="1"/>
    </xf>
    <xf numFmtId="0" fontId="64" fillId="0" borderId="64" xfId="7" applyFont="1" applyBorder="1" applyAlignment="1" applyProtection="1">
      <alignment horizontal="left" vertical="center" wrapText="1" indent="1"/>
    </xf>
    <xf numFmtId="0" fontId="1" fillId="9" borderId="0" xfId="7" applyFont="1" applyFill="1" applyAlignment="1" applyProtection="1">
      <alignment horizontal="left"/>
    </xf>
    <xf numFmtId="49" fontId="39" fillId="0" borderId="0" xfId="7" applyNumberFormat="1" applyFill="1" applyAlignment="1" applyProtection="1">
      <alignment horizontal="left"/>
    </xf>
    <xf numFmtId="0" fontId="39" fillId="10" borderId="0" xfId="7" applyFont="1" applyFill="1" applyAlignment="1" applyProtection="1">
      <alignment horizontal="left"/>
    </xf>
    <xf numFmtId="0" fontId="68" fillId="10" borderId="0" xfId="7" applyFont="1" applyFill="1" applyAlignment="1" applyProtection="1">
      <alignment horizontal="left"/>
    </xf>
    <xf numFmtId="0" fontId="2" fillId="0" borderId="0" xfId="7" applyFont="1" applyFill="1" applyAlignment="1" applyProtection="1">
      <alignment horizontal="left" indent="1"/>
    </xf>
    <xf numFmtId="0" fontId="39" fillId="0" borderId="0" xfId="7" applyFont="1" applyFill="1" applyAlignment="1" applyProtection="1">
      <alignment horizontal="left" indent="1"/>
    </xf>
    <xf numFmtId="0" fontId="77" fillId="0" borderId="0" xfId="2" applyFont="1" applyAlignment="1">
      <alignment horizontal="center" wrapText="1"/>
    </xf>
    <xf numFmtId="0" fontId="77" fillId="0" borderId="0" xfId="2" applyFont="1" applyFill="1" applyBorder="1" applyAlignment="1">
      <alignment horizontal="center" vertical="center" wrapText="1"/>
    </xf>
    <xf numFmtId="0" fontId="85" fillId="9" borderId="85" xfId="2" applyFont="1" applyFill="1" applyBorder="1" applyAlignment="1" applyProtection="1">
      <alignment horizontal="center" wrapText="1"/>
    </xf>
    <xf numFmtId="0" fontId="85" fillId="9" borderId="78" xfId="2" applyFont="1" applyFill="1" applyBorder="1" applyAlignment="1" applyProtection="1">
      <alignment horizontal="center" wrapText="1"/>
    </xf>
    <xf numFmtId="0" fontId="77" fillId="9" borderId="85" xfId="2" applyFont="1" applyFill="1" applyBorder="1" applyAlignment="1" applyProtection="1">
      <alignment horizontal="center" wrapText="1"/>
    </xf>
    <xf numFmtId="0" fontId="77" fillId="9" borderId="78" xfId="2" applyFont="1" applyFill="1" applyBorder="1" applyAlignment="1" applyProtection="1">
      <alignment horizontal="center" wrapText="1"/>
    </xf>
    <xf numFmtId="0" fontId="77" fillId="6" borderId="0" xfId="2" applyFont="1" applyFill="1" applyAlignment="1">
      <alignment horizontal="center" wrapText="1"/>
    </xf>
  </cellXfs>
  <cellStyles count="13">
    <cellStyle name="Hypertextový odkaz" xfId="1" builtinId="8"/>
    <cellStyle name="Hypertextový odkaz 2" xfId="4"/>
    <cellStyle name="Hypertextový odkaz 2 2" xfId="6"/>
    <cellStyle name="měny 2" xfId="9"/>
    <cellStyle name="Normal_Sheet2" xfId="10"/>
    <cellStyle name="normální" xfId="0" builtinId="0" customBuiltin="1"/>
    <cellStyle name="normální 2" xfId="2"/>
    <cellStyle name="Normální 3" xfId="11"/>
    <cellStyle name="normální 4" xfId="5"/>
    <cellStyle name="Normální 7" xfId="12"/>
    <cellStyle name="normální_POL.XLS" xfId="3"/>
    <cellStyle name="normální_SE2001" xfId="8"/>
    <cellStyle name="normální_ZŠ ZÁVODU MÍRU Pardubice, ROZPOČET" xfId="7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CM99"/>
  <sheetViews>
    <sheetView showGridLines="0" tabSelected="1" topLeftCell="A75" workbookViewId="0">
      <selection activeCell="M55" sqref="M5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621" t="s">
        <v>0</v>
      </c>
      <c r="B1" s="614"/>
      <c r="C1" s="614"/>
      <c r="D1" s="614"/>
      <c r="E1" s="614"/>
      <c r="F1" s="614"/>
      <c r="G1" s="614"/>
      <c r="H1" s="614"/>
      <c r="I1" s="614"/>
      <c r="J1" s="614"/>
      <c r="K1" s="614"/>
      <c r="L1" s="614"/>
      <c r="M1" s="614"/>
      <c r="N1" s="614"/>
      <c r="O1" s="614"/>
      <c r="P1" s="614"/>
      <c r="Q1" s="614"/>
      <c r="R1" s="614"/>
      <c r="S1" s="614"/>
      <c r="T1" s="614"/>
      <c r="U1" s="614"/>
      <c r="V1" s="614"/>
      <c r="W1" s="614"/>
      <c r="X1" s="614"/>
      <c r="Y1" s="614"/>
      <c r="Z1" s="614"/>
      <c r="AA1" s="614"/>
      <c r="AB1" s="614"/>
      <c r="AC1" s="614"/>
      <c r="AD1" s="614"/>
      <c r="AE1" s="614"/>
      <c r="AF1" s="614"/>
      <c r="AG1" s="614"/>
      <c r="AH1" s="614"/>
      <c r="AI1" s="614"/>
      <c r="AJ1" s="614"/>
      <c r="AK1" s="614"/>
      <c r="AL1" s="614"/>
      <c r="AM1" s="614"/>
      <c r="AN1" s="614"/>
      <c r="AO1" s="614"/>
      <c r="AP1" s="614"/>
      <c r="AQ1" s="614"/>
      <c r="AR1" s="614"/>
      <c r="AS1" s="614"/>
      <c r="AT1" s="614"/>
      <c r="AU1" s="614"/>
      <c r="AV1" s="614"/>
      <c r="AW1" s="614"/>
      <c r="AX1" s="614"/>
      <c r="AY1" s="614"/>
      <c r="AZ1" s="621" t="s">
        <v>1</v>
      </c>
      <c r="BA1" s="621" t="s">
        <v>2</v>
      </c>
      <c r="BB1" s="621" t="s">
        <v>3</v>
      </c>
      <c r="BC1" s="614"/>
      <c r="BD1" s="614"/>
      <c r="BE1" s="614"/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2" s="614"/>
      <c r="B2" s="614"/>
      <c r="C2" s="614"/>
      <c r="D2" s="614"/>
      <c r="E2" s="614"/>
      <c r="F2" s="614"/>
      <c r="G2" s="614"/>
      <c r="H2" s="614"/>
      <c r="I2" s="614"/>
      <c r="J2" s="614"/>
      <c r="K2" s="614"/>
      <c r="L2" s="614"/>
      <c r="M2" s="614"/>
      <c r="N2" s="614"/>
      <c r="O2" s="614"/>
      <c r="P2" s="614"/>
      <c r="Q2" s="614"/>
      <c r="R2" s="614"/>
      <c r="S2" s="614"/>
      <c r="T2" s="614"/>
      <c r="U2" s="614"/>
      <c r="V2" s="614"/>
      <c r="W2" s="614"/>
      <c r="X2" s="614"/>
      <c r="Y2" s="614"/>
      <c r="Z2" s="614"/>
      <c r="AA2" s="614"/>
      <c r="AB2" s="614"/>
      <c r="AC2" s="614"/>
      <c r="AD2" s="614"/>
      <c r="AE2" s="614"/>
      <c r="AF2" s="614"/>
      <c r="AG2" s="614"/>
      <c r="AH2" s="614"/>
      <c r="AI2" s="614"/>
      <c r="AJ2" s="614"/>
      <c r="AK2" s="614"/>
      <c r="AL2" s="614"/>
      <c r="AM2" s="614"/>
      <c r="AN2" s="614"/>
      <c r="AO2" s="614"/>
      <c r="AP2" s="614"/>
      <c r="AQ2" s="614"/>
      <c r="AR2" s="629"/>
      <c r="AS2" s="629"/>
      <c r="AT2" s="629"/>
      <c r="AU2" s="629"/>
      <c r="AV2" s="629"/>
      <c r="AW2" s="629"/>
      <c r="AX2" s="629"/>
      <c r="AY2" s="629"/>
      <c r="AZ2" s="629"/>
      <c r="BA2" s="629"/>
      <c r="BB2" s="629"/>
      <c r="BC2" s="629"/>
      <c r="BD2" s="629"/>
      <c r="BE2" s="629"/>
      <c r="BS2" s="16" t="s">
        <v>6</v>
      </c>
      <c r="BT2" s="16" t="s">
        <v>7</v>
      </c>
    </row>
    <row r="3" spans="1:74" s="1" customFormat="1" ht="6.95" customHeight="1">
      <c r="A3" s="614"/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20"/>
      <c r="AS3" s="614"/>
      <c r="AT3" s="614"/>
      <c r="AU3" s="614"/>
      <c r="AV3" s="614"/>
      <c r="AW3" s="614"/>
      <c r="AX3" s="614"/>
      <c r="AY3" s="614"/>
      <c r="AZ3" s="614"/>
      <c r="BA3" s="614"/>
      <c r="BB3" s="614"/>
      <c r="BC3" s="614"/>
      <c r="BD3" s="614"/>
      <c r="BE3" s="614"/>
      <c r="BS3" s="16" t="s">
        <v>6</v>
      </c>
      <c r="BT3" s="16" t="s">
        <v>8</v>
      </c>
    </row>
    <row r="4" spans="1:74" s="1" customFormat="1" ht="24.95" customHeight="1">
      <c r="A4" s="614"/>
      <c r="B4" s="20"/>
      <c r="C4" s="614"/>
      <c r="D4" s="22" t="s">
        <v>9</v>
      </c>
      <c r="E4" s="614"/>
      <c r="F4" s="614"/>
      <c r="G4" s="614"/>
      <c r="H4" s="614"/>
      <c r="I4" s="614"/>
      <c r="J4" s="614"/>
      <c r="K4" s="614"/>
      <c r="L4" s="614"/>
      <c r="M4" s="614"/>
      <c r="N4" s="614"/>
      <c r="O4" s="614"/>
      <c r="P4" s="614"/>
      <c r="Q4" s="614"/>
      <c r="R4" s="614"/>
      <c r="S4" s="614"/>
      <c r="T4" s="614"/>
      <c r="U4" s="614"/>
      <c r="V4" s="614"/>
      <c r="W4" s="614"/>
      <c r="X4" s="614"/>
      <c r="Y4" s="614"/>
      <c r="Z4" s="614"/>
      <c r="AA4" s="614"/>
      <c r="AB4" s="614"/>
      <c r="AC4" s="614"/>
      <c r="AD4" s="614"/>
      <c r="AE4" s="614"/>
      <c r="AF4" s="614"/>
      <c r="AG4" s="614"/>
      <c r="AH4" s="614"/>
      <c r="AI4" s="614"/>
      <c r="AJ4" s="614"/>
      <c r="AK4" s="614"/>
      <c r="AL4" s="614"/>
      <c r="AM4" s="614"/>
      <c r="AN4" s="614"/>
      <c r="AO4" s="614"/>
      <c r="AP4" s="614"/>
      <c r="AQ4" s="614"/>
      <c r="AR4" s="20"/>
      <c r="AS4" s="622" t="s">
        <v>10</v>
      </c>
      <c r="AT4" s="614"/>
      <c r="AU4" s="614"/>
      <c r="AV4" s="614"/>
      <c r="AW4" s="614"/>
      <c r="AX4" s="614"/>
      <c r="AY4" s="614"/>
      <c r="AZ4" s="614"/>
      <c r="BA4" s="614"/>
      <c r="BB4" s="614"/>
      <c r="BC4" s="614"/>
      <c r="BD4" s="614"/>
      <c r="BE4" s="623" t="s">
        <v>11</v>
      </c>
      <c r="BS4" s="16" t="s">
        <v>12</v>
      </c>
    </row>
    <row r="5" spans="1:74" s="1" customFormat="1" ht="12" customHeight="1">
      <c r="A5" s="614"/>
      <c r="B5" s="20"/>
      <c r="C5" s="614"/>
      <c r="D5" s="24" t="s">
        <v>13</v>
      </c>
      <c r="E5" s="614"/>
      <c r="F5" s="614"/>
      <c r="G5" s="614"/>
      <c r="H5" s="614"/>
      <c r="I5" s="614"/>
      <c r="J5" s="614"/>
      <c r="K5" s="659" t="s">
        <v>14</v>
      </c>
      <c r="L5" s="629"/>
      <c r="M5" s="629"/>
      <c r="N5" s="629"/>
      <c r="O5" s="629"/>
      <c r="P5" s="629"/>
      <c r="Q5" s="629"/>
      <c r="R5" s="629"/>
      <c r="S5" s="629"/>
      <c r="T5" s="629"/>
      <c r="U5" s="629"/>
      <c r="V5" s="629"/>
      <c r="W5" s="629"/>
      <c r="X5" s="629"/>
      <c r="Y5" s="629"/>
      <c r="Z5" s="629"/>
      <c r="AA5" s="629"/>
      <c r="AB5" s="629"/>
      <c r="AC5" s="629"/>
      <c r="AD5" s="629"/>
      <c r="AE5" s="629"/>
      <c r="AF5" s="629"/>
      <c r="AG5" s="629"/>
      <c r="AH5" s="629"/>
      <c r="AI5" s="629"/>
      <c r="AJ5" s="629"/>
      <c r="AK5" s="614"/>
      <c r="AL5" s="614"/>
      <c r="AM5" s="614"/>
      <c r="AN5" s="614"/>
      <c r="AO5" s="614"/>
      <c r="AP5" s="614"/>
      <c r="AQ5" s="614"/>
      <c r="AR5" s="20"/>
      <c r="AS5" s="614"/>
      <c r="AT5" s="614"/>
      <c r="AU5" s="614"/>
      <c r="AV5" s="614"/>
      <c r="AW5" s="614"/>
      <c r="AX5" s="614"/>
      <c r="AY5" s="614"/>
      <c r="AZ5" s="614"/>
      <c r="BA5" s="614"/>
      <c r="BB5" s="614"/>
      <c r="BC5" s="614"/>
      <c r="BD5" s="614"/>
      <c r="BE5" s="656" t="s">
        <v>15</v>
      </c>
      <c r="BS5" s="16" t="s">
        <v>6</v>
      </c>
    </row>
    <row r="6" spans="1:74" s="1" customFormat="1" ht="36.950000000000003" customHeight="1">
      <c r="A6" s="614"/>
      <c r="B6" s="20"/>
      <c r="C6" s="614"/>
      <c r="D6" s="26" t="s">
        <v>16</v>
      </c>
      <c r="E6" s="614"/>
      <c r="F6" s="614"/>
      <c r="G6" s="614"/>
      <c r="H6" s="614"/>
      <c r="I6" s="614"/>
      <c r="J6" s="614"/>
      <c r="K6" s="660" t="s">
        <v>17</v>
      </c>
      <c r="L6" s="629"/>
      <c r="M6" s="629"/>
      <c r="N6" s="629"/>
      <c r="O6" s="629"/>
      <c r="P6" s="629"/>
      <c r="Q6" s="629"/>
      <c r="R6" s="629"/>
      <c r="S6" s="629"/>
      <c r="T6" s="629"/>
      <c r="U6" s="629"/>
      <c r="V6" s="629"/>
      <c r="W6" s="629"/>
      <c r="X6" s="629"/>
      <c r="Y6" s="629"/>
      <c r="Z6" s="629"/>
      <c r="AA6" s="629"/>
      <c r="AB6" s="629"/>
      <c r="AC6" s="629"/>
      <c r="AD6" s="629"/>
      <c r="AE6" s="629"/>
      <c r="AF6" s="629"/>
      <c r="AG6" s="629"/>
      <c r="AH6" s="629"/>
      <c r="AI6" s="629"/>
      <c r="AJ6" s="629"/>
      <c r="AK6" s="614"/>
      <c r="AL6" s="614"/>
      <c r="AM6" s="614"/>
      <c r="AN6" s="614"/>
      <c r="AO6" s="614"/>
      <c r="AP6" s="614"/>
      <c r="AQ6" s="614"/>
      <c r="AR6" s="20"/>
      <c r="AS6" s="614"/>
      <c r="AT6" s="614"/>
      <c r="AU6" s="614"/>
      <c r="AV6" s="614"/>
      <c r="AW6" s="614"/>
      <c r="AX6" s="614"/>
      <c r="AY6" s="614"/>
      <c r="AZ6" s="614"/>
      <c r="BA6" s="614"/>
      <c r="BB6" s="614"/>
      <c r="BC6" s="614"/>
      <c r="BD6" s="614"/>
      <c r="BE6" s="657"/>
      <c r="BS6" s="16" t="s">
        <v>6</v>
      </c>
    </row>
    <row r="7" spans="1:74" s="1" customFormat="1" ht="12" customHeight="1">
      <c r="A7" s="614"/>
      <c r="B7" s="20"/>
      <c r="C7" s="614"/>
      <c r="D7" s="618" t="s">
        <v>18</v>
      </c>
      <c r="E7" s="614"/>
      <c r="F7" s="614"/>
      <c r="G7" s="614"/>
      <c r="H7" s="614"/>
      <c r="I7" s="614"/>
      <c r="J7" s="614"/>
      <c r="K7" s="613" t="s">
        <v>1</v>
      </c>
      <c r="L7" s="614"/>
      <c r="M7" s="614"/>
      <c r="N7" s="614"/>
      <c r="O7" s="614"/>
      <c r="P7" s="614"/>
      <c r="Q7" s="614"/>
      <c r="R7" s="614"/>
      <c r="S7" s="614"/>
      <c r="T7" s="614"/>
      <c r="U7" s="614"/>
      <c r="V7" s="614"/>
      <c r="W7" s="614"/>
      <c r="X7" s="614"/>
      <c r="Y7" s="614"/>
      <c r="Z7" s="614"/>
      <c r="AA7" s="614"/>
      <c r="AB7" s="614"/>
      <c r="AC7" s="614"/>
      <c r="AD7" s="614"/>
      <c r="AE7" s="614"/>
      <c r="AF7" s="614"/>
      <c r="AG7" s="614"/>
      <c r="AH7" s="614"/>
      <c r="AI7" s="614"/>
      <c r="AJ7" s="614"/>
      <c r="AK7" s="618" t="s">
        <v>19</v>
      </c>
      <c r="AL7" s="614"/>
      <c r="AM7" s="614"/>
      <c r="AN7" s="613" t="s">
        <v>1</v>
      </c>
      <c r="AO7" s="614"/>
      <c r="AP7" s="614"/>
      <c r="AQ7" s="614"/>
      <c r="AR7" s="20"/>
      <c r="AS7" s="614"/>
      <c r="AT7" s="614"/>
      <c r="AU7" s="614"/>
      <c r="AV7" s="614"/>
      <c r="AW7" s="614"/>
      <c r="AX7" s="614"/>
      <c r="AY7" s="614"/>
      <c r="AZ7" s="614"/>
      <c r="BA7" s="614"/>
      <c r="BB7" s="614"/>
      <c r="BC7" s="614"/>
      <c r="BD7" s="614"/>
      <c r="BE7" s="657"/>
      <c r="BS7" s="16" t="s">
        <v>6</v>
      </c>
    </row>
    <row r="8" spans="1:74" s="1" customFormat="1" ht="12" customHeight="1">
      <c r="A8" s="614"/>
      <c r="B8" s="20"/>
      <c r="C8" s="614"/>
      <c r="D8" s="618" t="s">
        <v>20</v>
      </c>
      <c r="E8" s="614"/>
      <c r="F8" s="614"/>
      <c r="G8" s="614"/>
      <c r="H8" s="614"/>
      <c r="I8" s="614"/>
      <c r="J8" s="614"/>
      <c r="K8" s="613" t="s">
        <v>21</v>
      </c>
      <c r="L8" s="614"/>
      <c r="M8" s="614"/>
      <c r="N8" s="614"/>
      <c r="O8" s="614"/>
      <c r="P8" s="614"/>
      <c r="Q8" s="614"/>
      <c r="R8" s="614"/>
      <c r="S8" s="614"/>
      <c r="T8" s="614"/>
      <c r="U8" s="614"/>
      <c r="V8" s="614"/>
      <c r="W8" s="614"/>
      <c r="X8" s="614"/>
      <c r="Y8" s="614"/>
      <c r="Z8" s="614"/>
      <c r="AA8" s="614"/>
      <c r="AB8" s="614"/>
      <c r="AC8" s="614"/>
      <c r="AD8" s="614"/>
      <c r="AE8" s="614"/>
      <c r="AF8" s="614"/>
      <c r="AG8" s="614"/>
      <c r="AH8" s="614"/>
      <c r="AI8" s="614"/>
      <c r="AJ8" s="614"/>
      <c r="AK8" s="618" t="s">
        <v>22</v>
      </c>
      <c r="AL8" s="614"/>
      <c r="AM8" s="614"/>
      <c r="AN8" s="619" t="s">
        <v>1319</v>
      </c>
      <c r="AO8" s="614"/>
      <c r="AP8" s="614"/>
      <c r="AQ8" s="614"/>
      <c r="AR8" s="20"/>
      <c r="AS8" s="614"/>
      <c r="AT8" s="614"/>
      <c r="AU8" s="614"/>
      <c r="AV8" s="614"/>
      <c r="AW8" s="614"/>
      <c r="AX8" s="614"/>
      <c r="AY8" s="614"/>
      <c r="AZ8" s="614"/>
      <c r="BA8" s="614"/>
      <c r="BB8" s="614"/>
      <c r="BC8" s="614"/>
      <c r="BD8" s="614"/>
      <c r="BE8" s="657"/>
      <c r="BS8" s="16" t="s">
        <v>6</v>
      </c>
    </row>
    <row r="9" spans="1:74" s="1" customFormat="1" ht="14.45" customHeight="1">
      <c r="A9" s="614"/>
      <c r="B9" s="20"/>
      <c r="C9" s="614"/>
      <c r="D9" s="614"/>
      <c r="E9" s="614"/>
      <c r="F9" s="614"/>
      <c r="G9" s="614"/>
      <c r="H9" s="614"/>
      <c r="I9" s="614"/>
      <c r="J9" s="614"/>
      <c r="K9" s="614"/>
      <c r="L9" s="614"/>
      <c r="M9" s="614"/>
      <c r="N9" s="614"/>
      <c r="O9" s="614"/>
      <c r="P9" s="614"/>
      <c r="Q9" s="614"/>
      <c r="R9" s="614"/>
      <c r="S9" s="614"/>
      <c r="T9" s="614"/>
      <c r="U9" s="614"/>
      <c r="V9" s="614"/>
      <c r="W9" s="614"/>
      <c r="X9" s="614"/>
      <c r="Y9" s="614"/>
      <c r="Z9" s="614"/>
      <c r="AA9" s="614"/>
      <c r="AB9" s="614"/>
      <c r="AC9" s="614"/>
      <c r="AD9" s="614"/>
      <c r="AE9" s="614"/>
      <c r="AF9" s="614"/>
      <c r="AG9" s="614"/>
      <c r="AH9" s="614"/>
      <c r="AI9" s="614"/>
      <c r="AJ9" s="614"/>
      <c r="AK9" s="614"/>
      <c r="AL9" s="614"/>
      <c r="AM9" s="614"/>
      <c r="AN9" s="614"/>
      <c r="AO9" s="614"/>
      <c r="AP9" s="614"/>
      <c r="AQ9" s="614"/>
      <c r="AR9" s="20"/>
      <c r="AS9" s="614"/>
      <c r="AT9" s="614"/>
      <c r="AU9" s="614"/>
      <c r="AV9" s="614"/>
      <c r="AW9" s="614"/>
      <c r="AX9" s="614"/>
      <c r="AY9" s="614"/>
      <c r="AZ9" s="614"/>
      <c r="BA9" s="614"/>
      <c r="BB9" s="614"/>
      <c r="BC9" s="614"/>
      <c r="BD9" s="614"/>
      <c r="BE9" s="657"/>
      <c r="BS9" s="16" t="s">
        <v>6</v>
      </c>
    </row>
    <row r="10" spans="1:74" s="1" customFormat="1" ht="12" customHeight="1">
      <c r="A10" s="614"/>
      <c r="B10" s="20"/>
      <c r="C10" s="614"/>
      <c r="D10" s="618" t="s">
        <v>23</v>
      </c>
      <c r="E10" s="614"/>
      <c r="F10" s="614"/>
      <c r="G10" s="614"/>
      <c r="H10" s="614"/>
      <c r="I10" s="614"/>
      <c r="J10" s="614"/>
      <c r="K10" s="614"/>
      <c r="L10" s="614"/>
      <c r="M10" s="614"/>
      <c r="N10" s="614"/>
      <c r="O10" s="614"/>
      <c r="P10" s="614"/>
      <c r="Q10" s="614"/>
      <c r="R10" s="614"/>
      <c r="S10" s="614"/>
      <c r="T10" s="614"/>
      <c r="U10" s="614"/>
      <c r="V10" s="614"/>
      <c r="W10" s="614"/>
      <c r="X10" s="614"/>
      <c r="Y10" s="614"/>
      <c r="Z10" s="614"/>
      <c r="AA10" s="614"/>
      <c r="AB10" s="614"/>
      <c r="AC10" s="614"/>
      <c r="AD10" s="614"/>
      <c r="AE10" s="614"/>
      <c r="AF10" s="614"/>
      <c r="AG10" s="614"/>
      <c r="AH10" s="614"/>
      <c r="AI10" s="614"/>
      <c r="AJ10" s="614"/>
      <c r="AK10" s="618" t="s">
        <v>24</v>
      </c>
      <c r="AL10" s="614"/>
      <c r="AM10" s="614"/>
      <c r="AN10" s="613" t="s">
        <v>1</v>
      </c>
      <c r="AO10" s="614"/>
      <c r="AP10" s="614"/>
      <c r="AQ10" s="614"/>
      <c r="AR10" s="20"/>
      <c r="AS10" s="614"/>
      <c r="AT10" s="614"/>
      <c r="AU10" s="614"/>
      <c r="AV10" s="614"/>
      <c r="AW10" s="614"/>
      <c r="AX10" s="614"/>
      <c r="AY10" s="614"/>
      <c r="AZ10" s="614"/>
      <c r="BA10" s="614"/>
      <c r="BB10" s="614"/>
      <c r="BC10" s="614"/>
      <c r="BD10" s="614"/>
      <c r="BE10" s="657"/>
      <c r="BS10" s="16" t="s">
        <v>6</v>
      </c>
    </row>
    <row r="11" spans="1:74" s="1" customFormat="1" ht="18.399999999999999" customHeight="1">
      <c r="A11" s="614"/>
      <c r="B11" s="20"/>
      <c r="C11" s="614"/>
      <c r="D11" s="614"/>
      <c r="E11" s="613" t="s">
        <v>25</v>
      </c>
      <c r="F11" s="614"/>
      <c r="G11" s="614"/>
      <c r="H11" s="614"/>
      <c r="I11" s="614"/>
      <c r="J11" s="614"/>
      <c r="K11" s="614"/>
      <c r="L11" s="614"/>
      <c r="M11" s="614"/>
      <c r="N11" s="614"/>
      <c r="O11" s="614"/>
      <c r="P11" s="614"/>
      <c r="Q11" s="614"/>
      <c r="R11" s="614"/>
      <c r="S11" s="614"/>
      <c r="T11" s="614"/>
      <c r="U11" s="614"/>
      <c r="V11" s="614"/>
      <c r="W11" s="614"/>
      <c r="X11" s="614"/>
      <c r="Y11" s="614"/>
      <c r="Z11" s="614"/>
      <c r="AA11" s="614"/>
      <c r="AB11" s="614"/>
      <c r="AC11" s="614"/>
      <c r="AD11" s="614"/>
      <c r="AE11" s="614"/>
      <c r="AF11" s="614"/>
      <c r="AG11" s="614"/>
      <c r="AH11" s="614"/>
      <c r="AI11" s="614"/>
      <c r="AJ11" s="614"/>
      <c r="AK11" s="618" t="s">
        <v>26</v>
      </c>
      <c r="AL11" s="614"/>
      <c r="AM11" s="614"/>
      <c r="AN11" s="613" t="s">
        <v>1</v>
      </c>
      <c r="AO11" s="614"/>
      <c r="AP11" s="614"/>
      <c r="AQ11" s="614"/>
      <c r="AR11" s="20"/>
      <c r="AS11" s="614"/>
      <c r="AT11" s="614"/>
      <c r="AU11" s="614"/>
      <c r="AV11" s="614"/>
      <c r="AW11" s="614"/>
      <c r="AX11" s="614"/>
      <c r="AY11" s="614"/>
      <c r="AZ11" s="614"/>
      <c r="BA11" s="614"/>
      <c r="BB11" s="614"/>
      <c r="BC11" s="614"/>
      <c r="BD11" s="614"/>
      <c r="BE11" s="657"/>
      <c r="BS11" s="16" t="s">
        <v>6</v>
      </c>
    </row>
    <row r="12" spans="1:74" s="1" customFormat="1" ht="6.95" customHeight="1">
      <c r="A12" s="614"/>
      <c r="B12" s="20"/>
      <c r="C12" s="614"/>
      <c r="D12" s="614"/>
      <c r="E12" s="614"/>
      <c r="F12" s="614"/>
      <c r="G12" s="614"/>
      <c r="H12" s="614"/>
      <c r="I12" s="614"/>
      <c r="J12" s="614"/>
      <c r="K12" s="614"/>
      <c r="L12" s="614"/>
      <c r="M12" s="614"/>
      <c r="N12" s="614"/>
      <c r="O12" s="614"/>
      <c r="P12" s="614"/>
      <c r="Q12" s="614"/>
      <c r="R12" s="614"/>
      <c r="S12" s="614"/>
      <c r="T12" s="614"/>
      <c r="U12" s="614"/>
      <c r="V12" s="614"/>
      <c r="W12" s="614"/>
      <c r="X12" s="614"/>
      <c r="Y12" s="614"/>
      <c r="Z12" s="614"/>
      <c r="AA12" s="614"/>
      <c r="AB12" s="614"/>
      <c r="AC12" s="614"/>
      <c r="AD12" s="614"/>
      <c r="AE12" s="614"/>
      <c r="AF12" s="614"/>
      <c r="AG12" s="614"/>
      <c r="AH12" s="614"/>
      <c r="AI12" s="614"/>
      <c r="AJ12" s="614"/>
      <c r="AK12" s="614"/>
      <c r="AL12" s="614"/>
      <c r="AM12" s="614"/>
      <c r="AN12" s="614"/>
      <c r="AO12" s="614"/>
      <c r="AP12" s="614"/>
      <c r="AQ12" s="614"/>
      <c r="AR12" s="20"/>
      <c r="AS12" s="614"/>
      <c r="AT12" s="614"/>
      <c r="AU12" s="614"/>
      <c r="AV12" s="614"/>
      <c r="AW12" s="614"/>
      <c r="AX12" s="614"/>
      <c r="AY12" s="614"/>
      <c r="AZ12" s="614"/>
      <c r="BA12" s="614"/>
      <c r="BB12" s="614"/>
      <c r="BC12" s="614"/>
      <c r="BD12" s="614"/>
      <c r="BE12" s="657"/>
      <c r="BS12" s="16" t="s">
        <v>6</v>
      </c>
    </row>
    <row r="13" spans="1:74" s="1" customFormat="1" ht="12" customHeight="1">
      <c r="A13" s="614"/>
      <c r="B13" s="20"/>
      <c r="C13" s="614"/>
      <c r="D13" s="618" t="s">
        <v>27</v>
      </c>
      <c r="E13" s="614"/>
      <c r="F13" s="614"/>
      <c r="G13" s="614"/>
      <c r="H13" s="614"/>
      <c r="I13" s="614"/>
      <c r="J13" s="614"/>
      <c r="K13" s="614"/>
      <c r="L13" s="614"/>
      <c r="M13" s="614"/>
      <c r="N13" s="614"/>
      <c r="O13" s="614"/>
      <c r="P13" s="614"/>
      <c r="Q13" s="614"/>
      <c r="R13" s="614"/>
      <c r="S13" s="614"/>
      <c r="T13" s="614"/>
      <c r="U13" s="614"/>
      <c r="V13" s="614"/>
      <c r="W13" s="614"/>
      <c r="X13" s="614"/>
      <c r="Y13" s="614"/>
      <c r="Z13" s="614"/>
      <c r="AA13" s="614"/>
      <c r="AB13" s="614"/>
      <c r="AC13" s="614"/>
      <c r="AD13" s="614"/>
      <c r="AE13" s="614"/>
      <c r="AF13" s="614"/>
      <c r="AG13" s="614"/>
      <c r="AH13" s="614"/>
      <c r="AI13" s="614"/>
      <c r="AJ13" s="614"/>
      <c r="AK13" s="618" t="s">
        <v>24</v>
      </c>
      <c r="AL13" s="614"/>
      <c r="AM13" s="614"/>
      <c r="AN13" s="615" t="s">
        <v>28</v>
      </c>
      <c r="AO13" s="614"/>
      <c r="AP13" s="614"/>
      <c r="AQ13" s="614"/>
      <c r="AR13" s="20"/>
      <c r="AS13" s="614"/>
      <c r="AT13" s="614"/>
      <c r="AU13" s="614"/>
      <c r="AV13" s="614"/>
      <c r="AW13" s="614"/>
      <c r="AX13" s="614"/>
      <c r="AY13" s="614"/>
      <c r="AZ13" s="614"/>
      <c r="BA13" s="614"/>
      <c r="BB13" s="614"/>
      <c r="BC13" s="614"/>
      <c r="BD13" s="614"/>
      <c r="BE13" s="657"/>
      <c r="BS13" s="16" t="s">
        <v>6</v>
      </c>
    </row>
    <row r="14" spans="1:74" ht="12.75">
      <c r="A14" s="614"/>
      <c r="B14" s="20"/>
      <c r="C14" s="614"/>
      <c r="D14" s="614"/>
      <c r="E14" s="661" t="s">
        <v>28</v>
      </c>
      <c r="F14" s="662"/>
      <c r="G14" s="662"/>
      <c r="H14" s="662"/>
      <c r="I14" s="662"/>
      <c r="J14" s="662"/>
      <c r="K14" s="662"/>
      <c r="L14" s="662"/>
      <c r="M14" s="662"/>
      <c r="N14" s="662"/>
      <c r="O14" s="662"/>
      <c r="P14" s="662"/>
      <c r="Q14" s="662"/>
      <c r="R14" s="662"/>
      <c r="S14" s="662"/>
      <c r="T14" s="662"/>
      <c r="U14" s="662"/>
      <c r="V14" s="662"/>
      <c r="W14" s="662"/>
      <c r="X14" s="662"/>
      <c r="Y14" s="662"/>
      <c r="Z14" s="662"/>
      <c r="AA14" s="662"/>
      <c r="AB14" s="662"/>
      <c r="AC14" s="662"/>
      <c r="AD14" s="662"/>
      <c r="AE14" s="662"/>
      <c r="AF14" s="662"/>
      <c r="AG14" s="662"/>
      <c r="AH14" s="662"/>
      <c r="AI14" s="662"/>
      <c r="AJ14" s="662"/>
      <c r="AK14" s="618" t="s">
        <v>26</v>
      </c>
      <c r="AL14" s="614"/>
      <c r="AM14" s="614"/>
      <c r="AN14" s="615" t="s">
        <v>28</v>
      </c>
      <c r="AO14" s="614"/>
      <c r="AP14" s="614"/>
      <c r="AQ14" s="614"/>
      <c r="AR14" s="20"/>
      <c r="AS14" s="614"/>
      <c r="AT14" s="614"/>
      <c r="AU14" s="614"/>
      <c r="AV14" s="614"/>
      <c r="AW14" s="614"/>
      <c r="AX14" s="614"/>
      <c r="AY14" s="614"/>
      <c r="AZ14" s="614"/>
      <c r="BA14" s="614"/>
      <c r="BB14" s="614"/>
      <c r="BC14" s="614"/>
      <c r="BD14" s="614"/>
      <c r="BE14" s="657"/>
      <c r="BS14" s="16" t="s">
        <v>6</v>
      </c>
    </row>
    <row r="15" spans="1:74" s="1" customFormat="1" ht="6.95" customHeight="1">
      <c r="A15" s="614"/>
      <c r="B15" s="20"/>
      <c r="C15" s="614"/>
      <c r="D15" s="614"/>
      <c r="E15" s="614"/>
      <c r="F15" s="614"/>
      <c r="G15" s="614"/>
      <c r="H15" s="614"/>
      <c r="I15" s="614"/>
      <c r="J15" s="614"/>
      <c r="K15" s="614"/>
      <c r="L15" s="614"/>
      <c r="M15" s="614"/>
      <c r="N15" s="614"/>
      <c r="O15" s="614"/>
      <c r="P15" s="614"/>
      <c r="Q15" s="614"/>
      <c r="R15" s="614"/>
      <c r="S15" s="614"/>
      <c r="T15" s="614"/>
      <c r="U15" s="614"/>
      <c r="V15" s="614"/>
      <c r="W15" s="614"/>
      <c r="X15" s="614"/>
      <c r="Y15" s="614"/>
      <c r="Z15" s="614"/>
      <c r="AA15" s="614"/>
      <c r="AB15" s="614"/>
      <c r="AC15" s="614"/>
      <c r="AD15" s="614"/>
      <c r="AE15" s="614"/>
      <c r="AF15" s="614"/>
      <c r="AG15" s="614"/>
      <c r="AH15" s="614"/>
      <c r="AI15" s="614"/>
      <c r="AJ15" s="614"/>
      <c r="AK15" s="614"/>
      <c r="AL15" s="614"/>
      <c r="AM15" s="614"/>
      <c r="AN15" s="614"/>
      <c r="AO15" s="614"/>
      <c r="AP15" s="614"/>
      <c r="AQ15" s="614"/>
      <c r="AR15" s="20"/>
      <c r="AS15" s="614"/>
      <c r="AT15" s="614"/>
      <c r="AU15" s="614"/>
      <c r="AV15" s="614"/>
      <c r="AW15" s="614"/>
      <c r="AX15" s="614"/>
      <c r="AY15" s="614"/>
      <c r="AZ15" s="614"/>
      <c r="BA15" s="614"/>
      <c r="BB15" s="614"/>
      <c r="BC15" s="614"/>
      <c r="BD15" s="614"/>
      <c r="BE15" s="657"/>
      <c r="BS15" s="16" t="s">
        <v>4</v>
      </c>
    </row>
    <row r="16" spans="1:74" s="1" customFormat="1" ht="12" customHeight="1">
      <c r="A16" s="614"/>
      <c r="B16" s="20"/>
      <c r="C16" s="614"/>
      <c r="D16" s="618" t="s">
        <v>29</v>
      </c>
      <c r="E16" s="614"/>
      <c r="F16" s="614"/>
      <c r="G16" s="614"/>
      <c r="H16" s="614"/>
      <c r="I16" s="614"/>
      <c r="J16" s="614"/>
      <c r="K16" s="614"/>
      <c r="L16" s="614"/>
      <c r="M16" s="614"/>
      <c r="N16" s="614"/>
      <c r="O16" s="614"/>
      <c r="P16" s="614"/>
      <c r="Q16" s="614"/>
      <c r="R16" s="614"/>
      <c r="S16" s="614"/>
      <c r="T16" s="614"/>
      <c r="U16" s="614"/>
      <c r="V16" s="614"/>
      <c r="W16" s="614"/>
      <c r="X16" s="614"/>
      <c r="Y16" s="614"/>
      <c r="Z16" s="614"/>
      <c r="AA16" s="614"/>
      <c r="AB16" s="614"/>
      <c r="AC16" s="614"/>
      <c r="AD16" s="614"/>
      <c r="AE16" s="614"/>
      <c r="AF16" s="614"/>
      <c r="AG16" s="614"/>
      <c r="AH16" s="614"/>
      <c r="AI16" s="614"/>
      <c r="AJ16" s="614"/>
      <c r="AK16" s="618" t="s">
        <v>24</v>
      </c>
      <c r="AL16" s="614"/>
      <c r="AM16" s="614"/>
      <c r="AN16" s="613" t="s">
        <v>1</v>
      </c>
      <c r="AO16" s="614"/>
      <c r="AP16" s="614"/>
      <c r="AQ16" s="614"/>
      <c r="AR16" s="20"/>
      <c r="AS16" s="614"/>
      <c r="AT16" s="614"/>
      <c r="AU16" s="614"/>
      <c r="AV16" s="614"/>
      <c r="AW16" s="614"/>
      <c r="AX16" s="614"/>
      <c r="AY16" s="614"/>
      <c r="AZ16" s="614"/>
      <c r="BA16" s="614"/>
      <c r="BB16" s="614"/>
      <c r="BC16" s="614"/>
      <c r="BD16" s="614"/>
      <c r="BE16" s="657"/>
      <c r="BS16" s="16" t="s">
        <v>4</v>
      </c>
    </row>
    <row r="17" spans="1:71" s="1" customFormat="1" ht="18.399999999999999" customHeight="1">
      <c r="A17" s="614"/>
      <c r="B17" s="20"/>
      <c r="C17" s="614"/>
      <c r="D17" s="614"/>
      <c r="E17" s="613" t="s">
        <v>30</v>
      </c>
      <c r="F17" s="614"/>
      <c r="G17" s="614"/>
      <c r="H17" s="614"/>
      <c r="I17" s="614"/>
      <c r="J17" s="614"/>
      <c r="K17" s="614"/>
      <c r="L17" s="614"/>
      <c r="M17" s="614"/>
      <c r="N17" s="614"/>
      <c r="O17" s="614"/>
      <c r="P17" s="614"/>
      <c r="Q17" s="614"/>
      <c r="R17" s="614"/>
      <c r="S17" s="614"/>
      <c r="T17" s="614"/>
      <c r="U17" s="614"/>
      <c r="V17" s="614"/>
      <c r="W17" s="614"/>
      <c r="X17" s="614"/>
      <c r="Y17" s="614"/>
      <c r="Z17" s="614"/>
      <c r="AA17" s="614"/>
      <c r="AB17" s="614"/>
      <c r="AC17" s="614"/>
      <c r="AD17" s="614"/>
      <c r="AE17" s="614"/>
      <c r="AF17" s="614"/>
      <c r="AG17" s="614"/>
      <c r="AH17" s="614"/>
      <c r="AI17" s="614"/>
      <c r="AJ17" s="614"/>
      <c r="AK17" s="618" t="s">
        <v>26</v>
      </c>
      <c r="AL17" s="614"/>
      <c r="AM17" s="614"/>
      <c r="AN17" s="613" t="s">
        <v>1</v>
      </c>
      <c r="AO17" s="614"/>
      <c r="AP17" s="614"/>
      <c r="AQ17" s="614"/>
      <c r="AR17" s="20"/>
      <c r="AS17" s="614"/>
      <c r="AT17" s="614"/>
      <c r="AU17" s="614"/>
      <c r="AV17" s="614"/>
      <c r="AW17" s="614"/>
      <c r="AX17" s="614"/>
      <c r="AY17" s="614"/>
      <c r="AZ17" s="614"/>
      <c r="BA17" s="614"/>
      <c r="BB17" s="614"/>
      <c r="BC17" s="614"/>
      <c r="BD17" s="614"/>
      <c r="BE17" s="657"/>
      <c r="BS17" s="16" t="s">
        <v>31</v>
      </c>
    </row>
    <row r="18" spans="1:71" s="1" customFormat="1" ht="6.95" customHeight="1">
      <c r="A18" s="614"/>
      <c r="B18" s="20"/>
      <c r="C18" s="614"/>
      <c r="D18" s="614"/>
      <c r="E18" s="614"/>
      <c r="F18" s="614"/>
      <c r="G18" s="614"/>
      <c r="H18" s="614"/>
      <c r="I18" s="614"/>
      <c r="J18" s="614"/>
      <c r="K18" s="614"/>
      <c r="L18" s="614"/>
      <c r="M18" s="614"/>
      <c r="N18" s="614"/>
      <c r="O18" s="614"/>
      <c r="P18" s="614"/>
      <c r="Q18" s="614"/>
      <c r="R18" s="614"/>
      <c r="S18" s="614"/>
      <c r="T18" s="614"/>
      <c r="U18" s="614"/>
      <c r="V18" s="614"/>
      <c r="W18" s="614"/>
      <c r="X18" s="614"/>
      <c r="Y18" s="614"/>
      <c r="Z18" s="614"/>
      <c r="AA18" s="614"/>
      <c r="AB18" s="614"/>
      <c r="AC18" s="614"/>
      <c r="AD18" s="614"/>
      <c r="AE18" s="614"/>
      <c r="AF18" s="614"/>
      <c r="AG18" s="614"/>
      <c r="AH18" s="614"/>
      <c r="AI18" s="614"/>
      <c r="AJ18" s="614"/>
      <c r="AK18" s="614"/>
      <c r="AL18" s="614"/>
      <c r="AM18" s="614"/>
      <c r="AN18" s="614"/>
      <c r="AO18" s="614"/>
      <c r="AP18" s="614"/>
      <c r="AQ18" s="614"/>
      <c r="AR18" s="20"/>
      <c r="AS18" s="614"/>
      <c r="AT18" s="614"/>
      <c r="AU18" s="614"/>
      <c r="AV18" s="614"/>
      <c r="AW18" s="614"/>
      <c r="AX18" s="614"/>
      <c r="AY18" s="614"/>
      <c r="AZ18" s="614"/>
      <c r="BA18" s="614"/>
      <c r="BB18" s="614"/>
      <c r="BC18" s="614"/>
      <c r="BD18" s="614"/>
      <c r="BE18" s="657"/>
      <c r="BS18" s="16" t="s">
        <v>6</v>
      </c>
    </row>
    <row r="19" spans="1:71" s="1" customFormat="1" ht="12" customHeight="1">
      <c r="A19" s="614"/>
      <c r="B19" s="20"/>
      <c r="C19" s="614"/>
      <c r="D19" s="618" t="s">
        <v>32</v>
      </c>
      <c r="E19" s="614"/>
      <c r="F19" s="614"/>
      <c r="G19" s="614"/>
      <c r="H19" s="614"/>
      <c r="I19" s="614"/>
      <c r="J19" s="614"/>
      <c r="K19" s="614"/>
      <c r="L19" s="614"/>
      <c r="M19" s="614"/>
      <c r="N19" s="614"/>
      <c r="O19" s="614"/>
      <c r="P19" s="614"/>
      <c r="Q19" s="614"/>
      <c r="R19" s="614"/>
      <c r="S19" s="614"/>
      <c r="T19" s="614"/>
      <c r="U19" s="614"/>
      <c r="V19" s="614"/>
      <c r="W19" s="614"/>
      <c r="X19" s="614"/>
      <c r="Y19" s="614"/>
      <c r="Z19" s="614"/>
      <c r="AA19" s="614"/>
      <c r="AB19" s="614"/>
      <c r="AC19" s="614"/>
      <c r="AD19" s="614"/>
      <c r="AE19" s="614"/>
      <c r="AF19" s="614"/>
      <c r="AG19" s="614"/>
      <c r="AH19" s="614"/>
      <c r="AI19" s="614"/>
      <c r="AJ19" s="614"/>
      <c r="AK19" s="618" t="s">
        <v>24</v>
      </c>
      <c r="AL19" s="614"/>
      <c r="AM19" s="614"/>
      <c r="AN19" s="613" t="s">
        <v>1</v>
      </c>
      <c r="AO19" s="614"/>
      <c r="AP19" s="614"/>
      <c r="AQ19" s="614"/>
      <c r="AR19" s="20"/>
      <c r="AS19" s="614"/>
      <c r="AT19" s="614"/>
      <c r="AU19" s="614"/>
      <c r="AV19" s="614"/>
      <c r="AW19" s="614"/>
      <c r="AX19" s="614"/>
      <c r="AY19" s="614"/>
      <c r="AZ19" s="614"/>
      <c r="BA19" s="614"/>
      <c r="BB19" s="614"/>
      <c r="BC19" s="614"/>
      <c r="BD19" s="614"/>
      <c r="BE19" s="657"/>
      <c r="BS19" s="16" t="s">
        <v>6</v>
      </c>
    </row>
    <row r="20" spans="1:71" s="1" customFormat="1" ht="18.399999999999999" customHeight="1">
      <c r="A20" s="614"/>
      <c r="B20" s="20"/>
      <c r="C20" s="614"/>
      <c r="D20" s="614"/>
      <c r="E20" s="613" t="s">
        <v>33</v>
      </c>
      <c r="F20" s="614"/>
      <c r="G20" s="614"/>
      <c r="H20" s="614"/>
      <c r="I20" s="614"/>
      <c r="J20" s="614"/>
      <c r="K20" s="614"/>
      <c r="L20" s="614"/>
      <c r="M20" s="614"/>
      <c r="N20" s="614"/>
      <c r="O20" s="614"/>
      <c r="P20" s="614"/>
      <c r="Q20" s="614"/>
      <c r="R20" s="614"/>
      <c r="S20" s="614"/>
      <c r="T20" s="614"/>
      <c r="U20" s="614"/>
      <c r="V20" s="614"/>
      <c r="W20" s="614"/>
      <c r="X20" s="614"/>
      <c r="Y20" s="614"/>
      <c r="Z20" s="614"/>
      <c r="AA20" s="614"/>
      <c r="AB20" s="614"/>
      <c r="AC20" s="614"/>
      <c r="AD20" s="614"/>
      <c r="AE20" s="614"/>
      <c r="AF20" s="614"/>
      <c r="AG20" s="614"/>
      <c r="AH20" s="614"/>
      <c r="AI20" s="614"/>
      <c r="AJ20" s="614"/>
      <c r="AK20" s="618" t="s">
        <v>26</v>
      </c>
      <c r="AL20" s="614"/>
      <c r="AM20" s="614"/>
      <c r="AN20" s="613" t="s">
        <v>1</v>
      </c>
      <c r="AO20" s="614"/>
      <c r="AP20" s="614"/>
      <c r="AQ20" s="614"/>
      <c r="AR20" s="20"/>
      <c r="AS20" s="614"/>
      <c r="AT20" s="614"/>
      <c r="AU20" s="614"/>
      <c r="AV20" s="614"/>
      <c r="AW20" s="614"/>
      <c r="AX20" s="614"/>
      <c r="AY20" s="614"/>
      <c r="AZ20" s="614"/>
      <c r="BA20" s="614"/>
      <c r="BB20" s="614"/>
      <c r="BC20" s="614"/>
      <c r="BD20" s="614"/>
      <c r="BE20" s="657"/>
      <c r="BS20" s="16" t="s">
        <v>31</v>
      </c>
    </row>
    <row r="21" spans="1:71" s="1" customFormat="1" ht="6.95" customHeight="1">
      <c r="A21" s="614"/>
      <c r="B21" s="20"/>
      <c r="C21" s="614"/>
      <c r="D21" s="614"/>
      <c r="E21" s="614"/>
      <c r="F21" s="614"/>
      <c r="G21" s="614"/>
      <c r="H21" s="614"/>
      <c r="I21" s="614"/>
      <c r="J21" s="614"/>
      <c r="K21" s="614"/>
      <c r="L21" s="614"/>
      <c r="M21" s="614"/>
      <c r="N21" s="614"/>
      <c r="O21" s="614"/>
      <c r="P21" s="614"/>
      <c r="Q21" s="614"/>
      <c r="R21" s="614"/>
      <c r="S21" s="614"/>
      <c r="T21" s="614"/>
      <c r="U21" s="614"/>
      <c r="V21" s="614"/>
      <c r="W21" s="614"/>
      <c r="X21" s="614"/>
      <c r="Y21" s="614"/>
      <c r="Z21" s="614"/>
      <c r="AA21" s="614"/>
      <c r="AB21" s="614"/>
      <c r="AC21" s="614"/>
      <c r="AD21" s="614"/>
      <c r="AE21" s="614"/>
      <c r="AF21" s="614"/>
      <c r="AG21" s="614"/>
      <c r="AH21" s="614"/>
      <c r="AI21" s="614"/>
      <c r="AJ21" s="614"/>
      <c r="AK21" s="614"/>
      <c r="AL21" s="614"/>
      <c r="AM21" s="614"/>
      <c r="AN21" s="614"/>
      <c r="AO21" s="614"/>
      <c r="AP21" s="614"/>
      <c r="AQ21" s="614"/>
      <c r="AR21" s="20"/>
      <c r="AS21" s="614"/>
      <c r="AT21" s="614"/>
      <c r="AU21" s="614"/>
      <c r="AV21" s="614"/>
      <c r="AW21" s="614"/>
      <c r="AX21" s="614"/>
      <c r="AY21" s="614"/>
      <c r="AZ21" s="614"/>
      <c r="BA21" s="614"/>
      <c r="BB21" s="614"/>
      <c r="BC21" s="614"/>
      <c r="BD21" s="614"/>
      <c r="BE21" s="657"/>
    </row>
    <row r="22" spans="1:71" s="1" customFormat="1" ht="12" customHeight="1">
      <c r="A22" s="614"/>
      <c r="B22" s="20"/>
      <c r="C22" s="614"/>
      <c r="D22" s="618" t="s">
        <v>34</v>
      </c>
      <c r="E22" s="614"/>
      <c r="F22" s="614"/>
      <c r="G22" s="614"/>
      <c r="H22" s="614"/>
      <c r="I22" s="614"/>
      <c r="J22" s="614"/>
      <c r="K22" s="614"/>
      <c r="L22" s="614"/>
      <c r="M22" s="614"/>
      <c r="N22" s="614"/>
      <c r="O22" s="614"/>
      <c r="P22" s="614"/>
      <c r="Q22" s="614"/>
      <c r="R22" s="614"/>
      <c r="S22" s="614"/>
      <c r="T22" s="614"/>
      <c r="U22" s="614"/>
      <c r="V22" s="614"/>
      <c r="W22" s="614"/>
      <c r="X22" s="614"/>
      <c r="Y22" s="614"/>
      <c r="Z22" s="614"/>
      <c r="AA22" s="614"/>
      <c r="AB22" s="614"/>
      <c r="AC22" s="614"/>
      <c r="AD22" s="614"/>
      <c r="AE22" s="614"/>
      <c r="AF22" s="614"/>
      <c r="AG22" s="614"/>
      <c r="AH22" s="614"/>
      <c r="AI22" s="614"/>
      <c r="AJ22" s="614"/>
      <c r="AK22" s="614"/>
      <c r="AL22" s="614"/>
      <c r="AM22" s="614"/>
      <c r="AN22" s="614"/>
      <c r="AO22" s="614"/>
      <c r="AP22" s="614"/>
      <c r="AQ22" s="614"/>
      <c r="AR22" s="20"/>
      <c r="AS22" s="614"/>
      <c r="AT22" s="614"/>
      <c r="AU22" s="614"/>
      <c r="AV22" s="614"/>
      <c r="AW22" s="614"/>
      <c r="AX22" s="614"/>
      <c r="AY22" s="614"/>
      <c r="AZ22" s="614"/>
      <c r="BA22" s="614"/>
      <c r="BB22" s="614"/>
      <c r="BC22" s="614"/>
      <c r="BD22" s="614"/>
      <c r="BE22" s="657"/>
    </row>
    <row r="23" spans="1:71" s="1" customFormat="1" ht="16.5" customHeight="1">
      <c r="A23" s="614"/>
      <c r="B23" s="20"/>
      <c r="C23" s="614"/>
      <c r="D23" s="614"/>
      <c r="E23" s="663" t="s">
        <v>1</v>
      </c>
      <c r="F23" s="663"/>
      <c r="G23" s="663"/>
      <c r="H23" s="663"/>
      <c r="I23" s="663"/>
      <c r="J23" s="663"/>
      <c r="K23" s="663"/>
      <c r="L23" s="663"/>
      <c r="M23" s="663"/>
      <c r="N23" s="663"/>
      <c r="O23" s="663"/>
      <c r="P23" s="663"/>
      <c r="Q23" s="663"/>
      <c r="R23" s="663"/>
      <c r="S23" s="663"/>
      <c r="T23" s="663"/>
      <c r="U23" s="663"/>
      <c r="V23" s="663"/>
      <c r="W23" s="663"/>
      <c r="X23" s="663"/>
      <c r="Y23" s="663"/>
      <c r="Z23" s="663"/>
      <c r="AA23" s="663"/>
      <c r="AB23" s="663"/>
      <c r="AC23" s="663"/>
      <c r="AD23" s="663"/>
      <c r="AE23" s="663"/>
      <c r="AF23" s="663"/>
      <c r="AG23" s="663"/>
      <c r="AH23" s="663"/>
      <c r="AI23" s="663"/>
      <c r="AJ23" s="663"/>
      <c r="AK23" s="663"/>
      <c r="AL23" s="663"/>
      <c r="AM23" s="663"/>
      <c r="AN23" s="663"/>
      <c r="AO23" s="614"/>
      <c r="AP23" s="614"/>
      <c r="AQ23" s="614"/>
      <c r="AR23" s="20"/>
      <c r="AS23" s="614"/>
      <c r="AT23" s="614"/>
      <c r="AU23" s="614"/>
      <c r="AV23" s="614"/>
      <c r="AW23" s="614"/>
      <c r="AX23" s="614"/>
      <c r="AY23" s="614"/>
      <c r="AZ23" s="614"/>
      <c r="BA23" s="614"/>
      <c r="BB23" s="614"/>
      <c r="BC23" s="614"/>
      <c r="BD23" s="614"/>
      <c r="BE23" s="657"/>
    </row>
    <row r="24" spans="1:71" s="1" customFormat="1" ht="6.95" customHeight="1">
      <c r="A24" s="614"/>
      <c r="B24" s="20"/>
      <c r="C24" s="614"/>
      <c r="D24" s="614"/>
      <c r="E24" s="614"/>
      <c r="F24" s="614"/>
      <c r="G24" s="614"/>
      <c r="H24" s="614"/>
      <c r="I24" s="614"/>
      <c r="J24" s="614"/>
      <c r="K24" s="614"/>
      <c r="L24" s="614"/>
      <c r="M24" s="614"/>
      <c r="N24" s="614"/>
      <c r="O24" s="614"/>
      <c r="P24" s="614"/>
      <c r="Q24" s="614"/>
      <c r="R24" s="614"/>
      <c r="S24" s="614"/>
      <c r="T24" s="614"/>
      <c r="U24" s="614"/>
      <c r="V24" s="614"/>
      <c r="W24" s="614"/>
      <c r="X24" s="614"/>
      <c r="Y24" s="614"/>
      <c r="Z24" s="614"/>
      <c r="AA24" s="614"/>
      <c r="AB24" s="614"/>
      <c r="AC24" s="614"/>
      <c r="AD24" s="614"/>
      <c r="AE24" s="614"/>
      <c r="AF24" s="614"/>
      <c r="AG24" s="614"/>
      <c r="AH24" s="614"/>
      <c r="AI24" s="614"/>
      <c r="AJ24" s="614"/>
      <c r="AK24" s="614"/>
      <c r="AL24" s="614"/>
      <c r="AM24" s="614"/>
      <c r="AN24" s="614"/>
      <c r="AO24" s="614"/>
      <c r="AP24" s="614"/>
      <c r="AQ24" s="614"/>
      <c r="AR24" s="20"/>
      <c r="AS24" s="614"/>
      <c r="AT24" s="614"/>
      <c r="AU24" s="614"/>
      <c r="AV24" s="614"/>
      <c r="AW24" s="614"/>
      <c r="AX24" s="614"/>
      <c r="AY24" s="614"/>
      <c r="AZ24" s="614"/>
      <c r="BA24" s="614"/>
      <c r="BB24" s="614"/>
      <c r="BC24" s="614"/>
      <c r="BD24" s="614"/>
      <c r="BE24" s="657"/>
    </row>
    <row r="25" spans="1:71" s="1" customFormat="1" ht="6.95" customHeight="1">
      <c r="A25" s="614"/>
      <c r="B25" s="20"/>
      <c r="C25" s="614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614"/>
      <c r="AQ25" s="614"/>
      <c r="AR25" s="20"/>
      <c r="AS25" s="614"/>
      <c r="AT25" s="614"/>
      <c r="AU25" s="614"/>
      <c r="AV25" s="614"/>
      <c r="AW25" s="614"/>
      <c r="AX25" s="614"/>
      <c r="AY25" s="614"/>
      <c r="AZ25" s="614"/>
      <c r="BA25" s="614"/>
      <c r="BB25" s="614"/>
      <c r="BC25" s="614"/>
      <c r="BD25" s="614"/>
      <c r="BE25" s="657"/>
    </row>
    <row r="26" spans="1:71" s="2" customFormat="1" ht="25.9" customHeight="1">
      <c r="A26" s="617"/>
      <c r="B26" s="32"/>
      <c r="C26" s="617"/>
      <c r="D26" s="34" t="s">
        <v>35</v>
      </c>
      <c r="E26" s="616"/>
      <c r="F26" s="616"/>
      <c r="G26" s="616"/>
      <c r="H26" s="616"/>
      <c r="I26" s="616"/>
      <c r="J26" s="616"/>
      <c r="K26" s="616"/>
      <c r="L26" s="616"/>
      <c r="M26" s="616"/>
      <c r="N26" s="616"/>
      <c r="O26" s="616"/>
      <c r="P26" s="616"/>
      <c r="Q26" s="616"/>
      <c r="R26" s="616"/>
      <c r="S26" s="616"/>
      <c r="T26" s="616"/>
      <c r="U26" s="616"/>
      <c r="V26" s="616"/>
      <c r="W26" s="616"/>
      <c r="X26" s="616"/>
      <c r="Y26" s="616"/>
      <c r="Z26" s="616"/>
      <c r="AA26" s="616"/>
      <c r="AB26" s="616"/>
      <c r="AC26" s="616"/>
      <c r="AD26" s="616"/>
      <c r="AE26" s="616"/>
      <c r="AF26" s="616"/>
      <c r="AG26" s="616"/>
      <c r="AH26" s="616"/>
      <c r="AI26" s="616"/>
      <c r="AJ26" s="616"/>
      <c r="AK26" s="664">
        <f>ROUND(AG94,2)</f>
        <v>0</v>
      </c>
      <c r="AL26" s="665"/>
      <c r="AM26" s="665"/>
      <c r="AN26" s="665"/>
      <c r="AO26" s="665"/>
      <c r="AP26" s="617"/>
      <c r="AQ26" s="617"/>
      <c r="AR26" s="32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657"/>
    </row>
    <row r="27" spans="1:71" s="2" customFormat="1" ht="6.95" customHeight="1">
      <c r="A27" s="617"/>
      <c r="B27" s="32"/>
      <c r="C27" s="617"/>
      <c r="D27" s="617"/>
      <c r="E27" s="617"/>
      <c r="F27" s="617"/>
      <c r="G27" s="617"/>
      <c r="H27" s="617"/>
      <c r="I27" s="617"/>
      <c r="J27" s="617"/>
      <c r="K27" s="617"/>
      <c r="L27" s="617"/>
      <c r="M27" s="617"/>
      <c r="N27" s="617"/>
      <c r="O27" s="617"/>
      <c r="P27" s="617"/>
      <c r="Q27" s="617"/>
      <c r="R27" s="617"/>
      <c r="S27" s="617"/>
      <c r="T27" s="617"/>
      <c r="U27" s="617"/>
      <c r="V27" s="617"/>
      <c r="W27" s="617"/>
      <c r="X27" s="617"/>
      <c r="Y27" s="617"/>
      <c r="Z27" s="617"/>
      <c r="AA27" s="617"/>
      <c r="AB27" s="617"/>
      <c r="AC27" s="617"/>
      <c r="AD27" s="617"/>
      <c r="AE27" s="617"/>
      <c r="AF27" s="617"/>
      <c r="AG27" s="617"/>
      <c r="AH27" s="617"/>
      <c r="AI27" s="617"/>
      <c r="AJ27" s="617"/>
      <c r="AK27" s="617"/>
      <c r="AL27" s="617"/>
      <c r="AM27" s="617"/>
      <c r="AN27" s="617"/>
      <c r="AO27" s="617"/>
      <c r="AP27" s="617"/>
      <c r="AQ27" s="617"/>
      <c r="AR27" s="32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657"/>
    </row>
    <row r="28" spans="1:71" s="2" customFormat="1" ht="12.75">
      <c r="A28" s="617"/>
      <c r="B28" s="32"/>
      <c r="C28" s="617"/>
      <c r="D28" s="617"/>
      <c r="E28" s="617"/>
      <c r="F28" s="617"/>
      <c r="G28" s="617"/>
      <c r="H28" s="617"/>
      <c r="I28" s="617"/>
      <c r="J28" s="617"/>
      <c r="K28" s="617"/>
      <c r="L28" s="666" t="s">
        <v>36</v>
      </c>
      <c r="M28" s="666"/>
      <c r="N28" s="666"/>
      <c r="O28" s="666"/>
      <c r="P28" s="666"/>
      <c r="Q28" s="617"/>
      <c r="R28" s="617"/>
      <c r="S28" s="617"/>
      <c r="T28" s="617"/>
      <c r="U28" s="617"/>
      <c r="V28" s="617"/>
      <c r="W28" s="666" t="s">
        <v>37</v>
      </c>
      <c r="X28" s="666"/>
      <c r="Y28" s="666"/>
      <c r="Z28" s="666"/>
      <c r="AA28" s="666"/>
      <c r="AB28" s="666"/>
      <c r="AC28" s="666"/>
      <c r="AD28" s="666"/>
      <c r="AE28" s="666"/>
      <c r="AF28" s="617"/>
      <c r="AG28" s="617"/>
      <c r="AH28" s="617"/>
      <c r="AI28" s="617"/>
      <c r="AJ28" s="617"/>
      <c r="AK28" s="666" t="s">
        <v>38</v>
      </c>
      <c r="AL28" s="666"/>
      <c r="AM28" s="666"/>
      <c r="AN28" s="666"/>
      <c r="AO28" s="666"/>
      <c r="AP28" s="617"/>
      <c r="AQ28" s="617"/>
      <c r="AR28" s="32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657"/>
    </row>
    <row r="29" spans="1:71" s="3" customFormat="1" ht="14.45" customHeight="1">
      <c r="A29" s="611"/>
      <c r="B29" s="38"/>
      <c r="C29" s="611"/>
      <c r="D29" s="618" t="s">
        <v>39</v>
      </c>
      <c r="E29" s="611"/>
      <c r="F29" s="618" t="s">
        <v>40</v>
      </c>
      <c r="G29" s="611"/>
      <c r="H29" s="611"/>
      <c r="I29" s="611"/>
      <c r="J29" s="611"/>
      <c r="K29" s="611"/>
      <c r="L29" s="646">
        <v>0.21</v>
      </c>
      <c r="M29" s="645"/>
      <c r="N29" s="645"/>
      <c r="O29" s="645"/>
      <c r="P29" s="645"/>
      <c r="Q29" s="611"/>
      <c r="R29" s="611"/>
      <c r="S29" s="611"/>
      <c r="T29" s="611"/>
      <c r="U29" s="611"/>
      <c r="V29" s="611"/>
      <c r="W29" s="644">
        <f>ROUND(AZ94, 2)</f>
        <v>0</v>
      </c>
      <c r="X29" s="645"/>
      <c r="Y29" s="645"/>
      <c r="Z29" s="645"/>
      <c r="AA29" s="645"/>
      <c r="AB29" s="645"/>
      <c r="AC29" s="645"/>
      <c r="AD29" s="645"/>
      <c r="AE29" s="645"/>
      <c r="AF29" s="611"/>
      <c r="AG29" s="611"/>
      <c r="AH29" s="611"/>
      <c r="AI29" s="611"/>
      <c r="AJ29" s="611"/>
      <c r="AK29" s="644">
        <f>ROUND(AV94, 2)</f>
        <v>0</v>
      </c>
      <c r="AL29" s="645"/>
      <c r="AM29" s="645"/>
      <c r="AN29" s="645"/>
      <c r="AO29" s="645"/>
      <c r="AP29" s="611"/>
      <c r="AQ29" s="611"/>
      <c r="AR29" s="38"/>
      <c r="AS29" s="611"/>
      <c r="AT29" s="611"/>
      <c r="AU29" s="611"/>
      <c r="AV29" s="611"/>
      <c r="AW29" s="611"/>
      <c r="AX29" s="611"/>
      <c r="AY29" s="611"/>
      <c r="AZ29" s="611"/>
      <c r="BA29" s="611"/>
      <c r="BB29" s="611"/>
      <c r="BC29" s="611"/>
      <c r="BD29" s="611"/>
      <c r="BE29" s="658"/>
    </row>
    <row r="30" spans="1:71" s="3" customFormat="1" ht="14.45" customHeight="1">
      <c r="A30" s="611"/>
      <c r="B30" s="38"/>
      <c r="C30" s="611"/>
      <c r="D30" s="611"/>
      <c r="E30" s="611"/>
      <c r="F30" s="618" t="s">
        <v>41</v>
      </c>
      <c r="G30" s="611"/>
      <c r="H30" s="611"/>
      <c r="I30" s="611"/>
      <c r="J30" s="611"/>
      <c r="K30" s="611"/>
      <c r="L30" s="646">
        <v>0.15</v>
      </c>
      <c r="M30" s="645"/>
      <c r="N30" s="645"/>
      <c r="O30" s="645"/>
      <c r="P30" s="645"/>
      <c r="Q30" s="611"/>
      <c r="R30" s="611"/>
      <c r="S30" s="611"/>
      <c r="T30" s="611"/>
      <c r="U30" s="611"/>
      <c r="V30" s="611"/>
      <c r="W30" s="644">
        <f>ROUND(BA94, 2)</f>
        <v>0</v>
      </c>
      <c r="X30" s="645"/>
      <c r="Y30" s="645"/>
      <c r="Z30" s="645"/>
      <c r="AA30" s="645"/>
      <c r="AB30" s="645"/>
      <c r="AC30" s="645"/>
      <c r="AD30" s="645"/>
      <c r="AE30" s="645"/>
      <c r="AF30" s="611"/>
      <c r="AG30" s="611"/>
      <c r="AH30" s="611"/>
      <c r="AI30" s="611"/>
      <c r="AJ30" s="611"/>
      <c r="AK30" s="644">
        <f>ROUND(AW94, 2)</f>
        <v>0</v>
      </c>
      <c r="AL30" s="645"/>
      <c r="AM30" s="645"/>
      <c r="AN30" s="645"/>
      <c r="AO30" s="645"/>
      <c r="AP30" s="611"/>
      <c r="AQ30" s="611"/>
      <c r="AR30" s="38"/>
      <c r="AS30" s="611"/>
      <c r="AT30" s="611"/>
      <c r="AU30" s="611"/>
      <c r="AV30" s="611"/>
      <c r="AW30" s="611"/>
      <c r="AX30" s="611"/>
      <c r="AY30" s="611"/>
      <c r="AZ30" s="611"/>
      <c r="BA30" s="611"/>
      <c r="BB30" s="611"/>
      <c r="BC30" s="611"/>
      <c r="BD30" s="611"/>
      <c r="BE30" s="658"/>
    </row>
    <row r="31" spans="1:71" s="3" customFormat="1" ht="14.45" hidden="1" customHeight="1">
      <c r="A31" s="611"/>
      <c r="B31" s="38"/>
      <c r="C31" s="611"/>
      <c r="D31" s="611"/>
      <c r="E31" s="611"/>
      <c r="F31" s="618" t="s">
        <v>42</v>
      </c>
      <c r="G31" s="611"/>
      <c r="H31" s="611"/>
      <c r="I31" s="611"/>
      <c r="J31" s="611"/>
      <c r="K31" s="611"/>
      <c r="L31" s="646">
        <v>0.21</v>
      </c>
      <c r="M31" s="645"/>
      <c r="N31" s="645"/>
      <c r="O31" s="645"/>
      <c r="P31" s="645"/>
      <c r="Q31" s="611"/>
      <c r="R31" s="611"/>
      <c r="S31" s="611"/>
      <c r="T31" s="611"/>
      <c r="U31" s="611"/>
      <c r="V31" s="611"/>
      <c r="W31" s="644">
        <f>ROUND(BB94, 2)</f>
        <v>0</v>
      </c>
      <c r="X31" s="645"/>
      <c r="Y31" s="645"/>
      <c r="Z31" s="645"/>
      <c r="AA31" s="645"/>
      <c r="AB31" s="645"/>
      <c r="AC31" s="645"/>
      <c r="AD31" s="645"/>
      <c r="AE31" s="645"/>
      <c r="AF31" s="611"/>
      <c r="AG31" s="611"/>
      <c r="AH31" s="611"/>
      <c r="AI31" s="611"/>
      <c r="AJ31" s="611"/>
      <c r="AK31" s="644">
        <v>0</v>
      </c>
      <c r="AL31" s="645"/>
      <c r="AM31" s="645"/>
      <c r="AN31" s="645"/>
      <c r="AO31" s="645"/>
      <c r="AP31" s="611"/>
      <c r="AQ31" s="611"/>
      <c r="AR31" s="38"/>
      <c r="AS31" s="611"/>
      <c r="AT31" s="611"/>
      <c r="AU31" s="611"/>
      <c r="AV31" s="611"/>
      <c r="AW31" s="611"/>
      <c r="AX31" s="611"/>
      <c r="AY31" s="611"/>
      <c r="AZ31" s="611"/>
      <c r="BA31" s="611"/>
      <c r="BB31" s="611"/>
      <c r="BC31" s="611"/>
      <c r="BD31" s="611"/>
      <c r="BE31" s="658"/>
    </row>
    <row r="32" spans="1:71" s="3" customFormat="1" ht="14.45" hidden="1" customHeight="1">
      <c r="A32" s="611"/>
      <c r="B32" s="38"/>
      <c r="C32" s="611"/>
      <c r="D32" s="611"/>
      <c r="E32" s="611"/>
      <c r="F32" s="618" t="s">
        <v>43</v>
      </c>
      <c r="G32" s="611"/>
      <c r="H32" s="611"/>
      <c r="I32" s="611"/>
      <c r="J32" s="611"/>
      <c r="K32" s="611"/>
      <c r="L32" s="646">
        <v>0.15</v>
      </c>
      <c r="M32" s="645"/>
      <c r="N32" s="645"/>
      <c r="O32" s="645"/>
      <c r="P32" s="645"/>
      <c r="Q32" s="611"/>
      <c r="R32" s="611"/>
      <c r="S32" s="611"/>
      <c r="T32" s="611"/>
      <c r="U32" s="611"/>
      <c r="V32" s="611"/>
      <c r="W32" s="644">
        <f>ROUND(BC94, 2)</f>
        <v>0</v>
      </c>
      <c r="X32" s="645"/>
      <c r="Y32" s="645"/>
      <c r="Z32" s="645"/>
      <c r="AA32" s="645"/>
      <c r="AB32" s="645"/>
      <c r="AC32" s="645"/>
      <c r="AD32" s="645"/>
      <c r="AE32" s="645"/>
      <c r="AF32" s="611"/>
      <c r="AG32" s="611"/>
      <c r="AH32" s="611"/>
      <c r="AI32" s="611"/>
      <c r="AJ32" s="611"/>
      <c r="AK32" s="644">
        <v>0</v>
      </c>
      <c r="AL32" s="645"/>
      <c r="AM32" s="645"/>
      <c r="AN32" s="645"/>
      <c r="AO32" s="645"/>
      <c r="AP32" s="611"/>
      <c r="AQ32" s="611"/>
      <c r="AR32" s="38"/>
      <c r="AS32" s="611"/>
      <c r="AT32" s="611"/>
      <c r="AU32" s="611"/>
      <c r="AV32" s="611"/>
      <c r="AW32" s="611"/>
      <c r="AX32" s="611"/>
      <c r="AY32" s="611"/>
      <c r="AZ32" s="611"/>
      <c r="BA32" s="611"/>
      <c r="BB32" s="611"/>
      <c r="BC32" s="611"/>
      <c r="BD32" s="611"/>
      <c r="BE32" s="658"/>
    </row>
    <row r="33" spans="1:57" s="3" customFormat="1" ht="14.45" hidden="1" customHeight="1">
      <c r="A33" s="611"/>
      <c r="B33" s="38"/>
      <c r="C33" s="611"/>
      <c r="D33" s="611"/>
      <c r="E33" s="611"/>
      <c r="F33" s="618" t="s">
        <v>44</v>
      </c>
      <c r="G33" s="611"/>
      <c r="H33" s="611"/>
      <c r="I33" s="611"/>
      <c r="J33" s="611"/>
      <c r="K33" s="611"/>
      <c r="L33" s="646">
        <v>0</v>
      </c>
      <c r="M33" s="645"/>
      <c r="N33" s="645"/>
      <c r="O33" s="645"/>
      <c r="P33" s="645"/>
      <c r="Q33" s="611"/>
      <c r="R33" s="611"/>
      <c r="S33" s="611"/>
      <c r="T33" s="611"/>
      <c r="U33" s="611"/>
      <c r="V33" s="611"/>
      <c r="W33" s="644">
        <f>ROUND(BD94, 2)</f>
        <v>0</v>
      </c>
      <c r="X33" s="645"/>
      <c r="Y33" s="645"/>
      <c r="Z33" s="645"/>
      <c r="AA33" s="645"/>
      <c r="AB33" s="645"/>
      <c r="AC33" s="645"/>
      <c r="AD33" s="645"/>
      <c r="AE33" s="645"/>
      <c r="AF33" s="611"/>
      <c r="AG33" s="611"/>
      <c r="AH33" s="611"/>
      <c r="AI33" s="611"/>
      <c r="AJ33" s="611"/>
      <c r="AK33" s="644">
        <v>0</v>
      </c>
      <c r="AL33" s="645"/>
      <c r="AM33" s="645"/>
      <c r="AN33" s="645"/>
      <c r="AO33" s="645"/>
      <c r="AP33" s="611"/>
      <c r="AQ33" s="611"/>
      <c r="AR33" s="38"/>
      <c r="AS33" s="611"/>
      <c r="AT33" s="611"/>
      <c r="AU33" s="611"/>
      <c r="AV33" s="611"/>
      <c r="AW33" s="611"/>
      <c r="AX33" s="611"/>
      <c r="AY33" s="611"/>
      <c r="AZ33" s="611"/>
      <c r="BA33" s="611"/>
      <c r="BB33" s="611"/>
      <c r="BC33" s="611"/>
      <c r="BD33" s="611"/>
      <c r="BE33" s="658"/>
    </row>
    <row r="34" spans="1:57" s="2" customFormat="1" ht="6.95" customHeight="1">
      <c r="A34" s="617"/>
      <c r="B34" s="32"/>
      <c r="C34" s="617"/>
      <c r="D34" s="617"/>
      <c r="E34" s="617"/>
      <c r="F34" s="617"/>
      <c r="G34" s="617"/>
      <c r="H34" s="617"/>
      <c r="I34" s="617"/>
      <c r="J34" s="617"/>
      <c r="K34" s="617"/>
      <c r="L34" s="617"/>
      <c r="M34" s="617"/>
      <c r="N34" s="617"/>
      <c r="O34" s="617"/>
      <c r="P34" s="617"/>
      <c r="Q34" s="617"/>
      <c r="R34" s="617"/>
      <c r="S34" s="617"/>
      <c r="T34" s="617"/>
      <c r="U34" s="617"/>
      <c r="V34" s="617"/>
      <c r="W34" s="617"/>
      <c r="X34" s="617"/>
      <c r="Y34" s="617"/>
      <c r="Z34" s="617"/>
      <c r="AA34" s="617"/>
      <c r="AB34" s="617"/>
      <c r="AC34" s="617"/>
      <c r="AD34" s="617"/>
      <c r="AE34" s="617"/>
      <c r="AF34" s="617"/>
      <c r="AG34" s="617"/>
      <c r="AH34" s="617"/>
      <c r="AI34" s="617"/>
      <c r="AJ34" s="617"/>
      <c r="AK34" s="617"/>
      <c r="AL34" s="617"/>
      <c r="AM34" s="617"/>
      <c r="AN34" s="617"/>
      <c r="AO34" s="617"/>
      <c r="AP34" s="617"/>
      <c r="AQ34" s="617"/>
      <c r="AR34" s="32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657"/>
    </row>
    <row r="35" spans="1:57" s="2" customFormat="1" ht="25.9" customHeight="1">
      <c r="A35" s="617"/>
      <c r="B35" s="32"/>
      <c r="C35" s="40"/>
      <c r="D35" s="41" t="s">
        <v>45</v>
      </c>
      <c r="E35" s="612"/>
      <c r="F35" s="612"/>
      <c r="G35" s="612"/>
      <c r="H35" s="612"/>
      <c r="I35" s="612"/>
      <c r="J35" s="612"/>
      <c r="K35" s="612"/>
      <c r="L35" s="612"/>
      <c r="M35" s="612"/>
      <c r="N35" s="612"/>
      <c r="O35" s="612"/>
      <c r="P35" s="612"/>
      <c r="Q35" s="612"/>
      <c r="R35" s="612"/>
      <c r="S35" s="612"/>
      <c r="T35" s="42" t="s">
        <v>46</v>
      </c>
      <c r="U35" s="612"/>
      <c r="V35" s="612"/>
      <c r="W35" s="612"/>
      <c r="X35" s="647" t="s">
        <v>47</v>
      </c>
      <c r="Y35" s="648"/>
      <c r="Z35" s="648"/>
      <c r="AA35" s="648"/>
      <c r="AB35" s="648"/>
      <c r="AC35" s="612"/>
      <c r="AD35" s="612"/>
      <c r="AE35" s="612"/>
      <c r="AF35" s="612"/>
      <c r="AG35" s="612"/>
      <c r="AH35" s="612"/>
      <c r="AI35" s="612"/>
      <c r="AJ35" s="612"/>
      <c r="AK35" s="649">
        <f>SUM(AK26:AK33)</f>
        <v>0</v>
      </c>
      <c r="AL35" s="648"/>
      <c r="AM35" s="648"/>
      <c r="AN35" s="648"/>
      <c r="AO35" s="650"/>
      <c r="AP35" s="40"/>
      <c r="AQ35" s="40"/>
      <c r="AR35" s="32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617"/>
    </row>
    <row r="36" spans="1:57" s="2" customFormat="1" ht="6.95" customHeight="1">
      <c r="A36" s="617"/>
      <c r="B36" s="32"/>
      <c r="C36" s="617"/>
      <c r="D36" s="617"/>
      <c r="E36" s="617"/>
      <c r="F36" s="617"/>
      <c r="G36" s="617"/>
      <c r="H36" s="617"/>
      <c r="I36" s="617"/>
      <c r="J36" s="617"/>
      <c r="K36" s="617"/>
      <c r="L36" s="617"/>
      <c r="M36" s="617"/>
      <c r="N36" s="617"/>
      <c r="O36" s="617"/>
      <c r="P36" s="617"/>
      <c r="Q36" s="617"/>
      <c r="R36" s="617"/>
      <c r="S36" s="617"/>
      <c r="T36" s="617"/>
      <c r="U36" s="617"/>
      <c r="V36" s="617"/>
      <c r="W36" s="617"/>
      <c r="X36" s="617"/>
      <c r="Y36" s="617"/>
      <c r="Z36" s="617"/>
      <c r="AA36" s="617"/>
      <c r="AB36" s="617"/>
      <c r="AC36" s="617"/>
      <c r="AD36" s="617"/>
      <c r="AE36" s="617"/>
      <c r="AF36" s="617"/>
      <c r="AG36" s="617"/>
      <c r="AH36" s="617"/>
      <c r="AI36" s="617"/>
      <c r="AJ36" s="617"/>
      <c r="AK36" s="617"/>
      <c r="AL36" s="617"/>
      <c r="AM36" s="617"/>
      <c r="AN36" s="617"/>
      <c r="AO36" s="617"/>
      <c r="AP36" s="617"/>
      <c r="AQ36" s="617"/>
      <c r="AR36" s="32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617"/>
    </row>
    <row r="37" spans="1:57" s="2" customFormat="1" ht="14.45" customHeight="1">
      <c r="A37" s="617"/>
      <c r="B37" s="32"/>
      <c r="C37" s="617"/>
      <c r="D37" s="617"/>
      <c r="E37" s="617"/>
      <c r="F37" s="617"/>
      <c r="G37" s="617"/>
      <c r="H37" s="617"/>
      <c r="I37" s="617"/>
      <c r="J37" s="617"/>
      <c r="K37" s="617"/>
      <c r="L37" s="617"/>
      <c r="M37" s="617"/>
      <c r="N37" s="617"/>
      <c r="O37" s="617"/>
      <c r="P37" s="617"/>
      <c r="Q37" s="617"/>
      <c r="R37" s="617"/>
      <c r="S37" s="617"/>
      <c r="T37" s="617"/>
      <c r="U37" s="617"/>
      <c r="V37" s="617"/>
      <c r="W37" s="617"/>
      <c r="X37" s="617"/>
      <c r="Y37" s="617"/>
      <c r="Z37" s="617"/>
      <c r="AA37" s="617"/>
      <c r="AB37" s="617"/>
      <c r="AC37" s="617"/>
      <c r="AD37" s="617"/>
      <c r="AE37" s="617"/>
      <c r="AF37" s="617"/>
      <c r="AG37" s="617"/>
      <c r="AH37" s="617"/>
      <c r="AI37" s="617"/>
      <c r="AJ37" s="617"/>
      <c r="AK37" s="617"/>
      <c r="AL37" s="617"/>
      <c r="AM37" s="617"/>
      <c r="AN37" s="617"/>
      <c r="AO37" s="617"/>
      <c r="AP37" s="617"/>
      <c r="AQ37" s="617"/>
      <c r="AR37" s="32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617"/>
    </row>
    <row r="38" spans="1:57" s="1" customFormat="1" ht="14.45" customHeight="1">
      <c r="A38" s="614"/>
      <c r="B38" s="20"/>
      <c r="C38" s="614"/>
      <c r="D38" s="614"/>
      <c r="E38" s="614"/>
      <c r="F38" s="614"/>
      <c r="G38" s="614"/>
      <c r="H38" s="614"/>
      <c r="I38" s="614"/>
      <c r="J38" s="614"/>
      <c r="K38" s="614"/>
      <c r="L38" s="614"/>
      <c r="M38" s="614"/>
      <c r="N38" s="614"/>
      <c r="O38" s="614"/>
      <c r="P38" s="614"/>
      <c r="Q38" s="614"/>
      <c r="R38" s="614"/>
      <c r="S38" s="614"/>
      <c r="T38" s="614"/>
      <c r="U38" s="614"/>
      <c r="V38" s="614"/>
      <c r="W38" s="614"/>
      <c r="X38" s="614"/>
      <c r="Y38" s="614"/>
      <c r="Z38" s="614"/>
      <c r="AA38" s="614"/>
      <c r="AB38" s="614"/>
      <c r="AC38" s="614"/>
      <c r="AD38" s="614"/>
      <c r="AE38" s="614"/>
      <c r="AF38" s="614"/>
      <c r="AG38" s="614"/>
      <c r="AH38" s="614"/>
      <c r="AI38" s="614"/>
      <c r="AJ38" s="614"/>
      <c r="AK38" s="614"/>
      <c r="AL38" s="614"/>
      <c r="AM38" s="614"/>
      <c r="AN38" s="614"/>
      <c r="AO38" s="614"/>
      <c r="AP38" s="614"/>
      <c r="AQ38" s="614"/>
      <c r="AR38" s="20"/>
      <c r="AS38" s="614"/>
      <c r="AT38" s="614"/>
      <c r="AU38" s="614"/>
      <c r="AV38" s="614"/>
      <c r="AW38" s="614"/>
      <c r="AX38" s="614"/>
      <c r="AY38" s="614"/>
      <c r="AZ38" s="614"/>
      <c r="BA38" s="614"/>
      <c r="BB38" s="614"/>
      <c r="BC38" s="614"/>
      <c r="BD38" s="614"/>
      <c r="BE38" s="614"/>
    </row>
    <row r="39" spans="1:57" s="1" customFormat="1" ht="14.45" customHeight="1">
      <c r="A39" s="614"/>
      <c r="B39" s="20"/>
      <c r="C39" s="614"/>
      <c r="D39" s="614"/>
      <c r="E39" s="614"/>
      <c r="F39" s="614"/>
      <c r="G39" s="614"/>
      <c r="H39" s="614"/>
      <c r="I39" s="614"/>
      <c r="J39" s="614"/>
      <c r="K39" s="614"/>
      <c r="L39" s="614"/>
      <c r="M39" s="614"/>
      <c r="N39" s="614"/>
      <c r="O39" s="614"/>
      <c r="P39" s="614"/>
      <c r="Q39" s="614"/>
      <c r="R39" s="614"/>
      <c r="S39" s="614"/>
      <c r="T39" s="614"/>
      <c r="U39" s="614"/>
      <c r="V39" s="614"/>
      <c r="W39" s="614"/>
      <c r="X39" s="614"/>
      <c r="Y39" s="614"/>
      <c r="Z39" s="614"/>
      <c r="AA39" s="614"/>
      <c r="AB39" s="614"/>
      <c r="AC39" s="614"/>
      <c r="AD39" s="614"/>
      <c r="AE39" s="614"/>
      <c r="AF39" s="614"/>
      <c r="AG39" s="614"/>
      <c r="AH39" s="614"/>
      <c r="AI39" s="614"/>
      <c r="AJ39" s="614"/>
      <c r="AK39" s="614"/>
      <c r="AL39" s="614"/>
      <c r="AM39" s="614"/>
      <c r="AN39" s="614"/>
      <c r="AO39" s="614"/>
      <c r="AP39" s="614"/>
      <c r="AQ39" s="614"/>
      <c r="AR39" s="20"/>
      <c r="AS39" s="614"/>
      <c r="AT39" s="614"/>
      <c r="AU39" s="614"/>
      <c r="AV39" s="614"/>
      <c r="AW39" s="614"/>
      <c r="AX39" s="614"/>
      <c r="AY39" s="614"/>
      <c r="AZ39" s="614"/>
      <c r="BA39" s="614"/>
      <c r="BB39" s="614"/>
      <c r="BC39" s="614"/>
      <c r="BD39" s="614"/>
      <c r="BE39" s="614"/>
    </row>
    <row r="40" spans="1:57" s="1" customFormat="1" ht="14.45" customHeight="1">
      <c r="A40" s="614"/>
      <c r="B40" s="20"/>
      <c r="C40" s="614"/>
      <c r="D40" s="614"/>
      <c r="E40" s="614"/>
      <c r="F40" s="614"/>
      <c r="G40" s="614"/>
      <c r="H40" s="614"/>
      <c r="I40" s="614"/>
      <c r="J40" s="614"/>
      <c r="K40" s="614"/>
      <c r="L40" s="614"/>
      <c r="M40" s="614"/>
      <c r="N40" s="614"/>
      <c r="O40" s="614"/>
      <c r="P40" s="614"/>
      <c r="Q40" s="614"/>
      <c r="R40" s="614"/>
      <c r="S40" s="614"/>
      <c r="T40" s="614"/>
      <c r="U40" s="614"/>
      <c r="V40" s="614"/>
      <c r="W40" s="614"/>
      <c r="X40" s="614"/>
      <c r="Y40" s="614"/>
      <c r="Z40" s="614"/>
      <c r="AA40" s="614"/>
      <c r="AB40" s="614"/>
      <c r="AC40" s="614"/>
      <c r="AD40" s="614"/>
      <c r="AE40" s="614"/>
      <c r="AF40" s="614"/>
      <c r="AG40" s="614"/>
      <c r="AH40" s="614"/>
      <c r="AI40" s="614"/>
      <c r="AJ40" s="614"/>
      <c r="AK40" s="614"/>
      <c r="AL40" s="614"/>
      <c r="AM40" s="614"/>
      <c r="AN40" s="614"/>
      <c r="AO40" s="614"/>
      <c r="AP40" s="614"/>
      <c r="AQ40" s="614"/>
      <c r="AR40" s="20"/>
      <c r="AS40" s="614"/>
      <c r="AT40" s="614"/>
      <c r="AU40" s="614"/>
      <c r="AV40" s="614"/>
      <c r="AW40" s="614"/>
      <c r="AX40" s="614"/>
      <c r="AY40" s="614"/>
      <c r="AZ40" s="614"/>
      <c r="BA40" s="614"/>
      <c r="BB40" s="614"/>
      <c r="BC40" s="614"/>
      <c r="BD40" s="614"/>
      <c r="BE40" s="614"/>
    </row>
    <row r="41" spans="1:57" s="1" customFormat="1" ht="14.45" customHeight="1">
      <c r="A41" s="614"/>
      <c r="B41" s="20"/>
      <c r="C41" s="614"/>
      <c r="D41" s="614"/>
      <c r="E41" s="614"/>
      <c r="F41" s="614"/>
      <c r="G41" s="614"/>
      <c r="H41" s="614"/>
      <c r="I41" s="614"/>
      <c r="J41" s="614"/>
      <c r="K41" s="614"/>
      <c r="L41" s="614"/>
      <c r="M41" s="614"/>
      <c r="N41" s="614"/>
      <c r="O41" s="614"/>
      <c r="P41" s="614"/>
      <c r="Q41" s="614"/>
      <c r="R41" s="614"/>
      <c r="S41" s="614"/>
      <c r="T41" s="614"/>
      <c r="U41" s="614"/>
      <c r="V41" s="614"/>
      <c r="W41" s="614"/>
      <c r="X41" s="614"/>
      <c r="Y41" s="614"/>
      <c r="Z41" s="614"/>
      <c r="AA41" s="614"/>
      <c r="AB41" s="614"/>
      <c r="AC41" s="614"/>
      <c r="AD41" s="614"/>
      <c r="AE41" s="614"/>
      <c r="AF41" s="614"/>
      <c r="AG41" s="614"/>
      <c r="AH41" s="614"/>
      <c r="AI41" s="614"/>
      <c r="AJ41" s="614"/>
      <c r="AK41" s="614"/>
      <c r="AL41" s="614"/>
      <c r="AM41" s="614"/>
      <c r="AN41" s="614"/>
      <c r="AO41" s="614"/>
      <c r="AP41" s="614"/>
      <c r="AQ41" s="614"/>
      <c r="AR41" s="20"/>
      <c r="AS41" s="614"/>
      <c r="AT41" s="614"/>
      <c r="AU41" s="614"/>
      <c r="AV41" s="614"/>
      <c r="AW41" s="614"/>
      <c r="AX41" s="614"/>
      <c r="AY41" s="614"/>
      <c r="AZ41" s="614"/>
      <c r="BA41" s="614"/>
      <c r="BB41" s="614"/>
      <c r="BC41" s="614"/>
      <c r="BD41" s="614"/>
      <c r="BE41" s="614"/>
    </row>
    <row r="42" spans="1:57" s="1" customFormat="1" ht="14.45" customHeight="1">
      <c r="A42" s="614"/>
      <c r="B42" s="20"/>
      <c r="C42" s="614"/>
      <c r="D42" s="614"/>
      <c r="E42" s="614"/>
      <c r="F42" s="614"/>
      <c r="G42" s="614"/>
      <c r="H42" s="614"/>
      <c r="I42" s="614"/>
      <c r="J42" s="614"/>
      <c r="K42" s="614"/>
      <c r="L42" s="614"/>
      <c r="M42" s="614"/>
      <c r="N42" s="614"/>
      <c r="O42" s="614"/>
      <c r="P42" s="614"/>
      <c r="Q42" s="614"/>
      <c r="R42" s="614"/>
      <c r="S42" s="614"/>
      <c r="T42" s="614"/>
      <c r="U42" s="614"/>
      <c r="V42" s="614"/>
      <c r="W42" s="614"/>
      <c r="X42" s="614"/>
      <c r="Y42" s="614"/>
      <c r="Z42" s="614"/>
      <c r="AA42" s="614"/>
      <c r="AB42" s="614"/>
      <c r="AC42" s="614"/>
      <c r="AD42" s="614"/>
      <c r="AE42" s="614"/>
      <c r="AF42" s="614"/>
      <c r="AG42" s="614"/>
      <c r="AH42" s="614"/>
      <c r="AI42" s="614"/>
      <c r="AJ42" s="614"/>
      <c r="AK42" s="614"/>
      <c r="AL42" s="614"/>
      <c r="AM42" s="614"/>
      <c r="AN42" s="614"/>
      <c r="AO42" s="614"/>
      <c r="AP42" s="614"/>
      <c r="AQ42" s="614"/>
      <c r="AR42" s="20"/>
      <c r="AS42" s="614"/>
      <c r="AT42" s="614"/>
      <c r="AU42" s="614"/>
      <c r="AV42" s="614"/>
      <c r="AW42" s="614"/>
      <c r="AX42" s="614"/>
      <c r="AY42" s="614"/>
      <c r="AZ42" s="614"/>
      <c r="BA42" s="614"/>
      <c r="BB42" s="614"/>
      <c r="BC42" s="614"/>
      <c r="BD42" s="614"/>
      <c r="BE42" s="614"/>
    </row>
    <row r="43" spans="1:57" s="1" customFormat="1" ht="14.45" customHeight="1">
      <c r="A43" s="614"/>
      <c r="B43" s="20"/>
      <c r="C43" s="614"/>
      <c r="D43" s="614"/>
      <c r="E43" s="614"/>
      <c r="F43" s="614"/>
      <c r="G43" s="614"/>
      <c r="H43" s="614"/>
      <c r="I43" s="614"/>
      <c r="J43" s="614"/>
      <c r="K43" s="614"/>
      <c r="L43" s="614"/>
      <c r="M43" s="614"/>
      <c r="N43" s="614"/>
      <c r="O43" s="614"/>
      <c r="P43" s="614"/>
      <c r="Q43" s="614"/>
      <c r="R43" s="614"/>
      <c r="S43" s="614"/>
      <c r="T43" s="614"/>
      <c r="U43" s="614"/>
      <c r="V43" s="614"/>
      <c r="W43" s="614"/>
      <c r="X43" s="614"/>
      <c r="Y43" s="614"/>
      <c r="Z43" s="614"/>
      <c r="AA43" s="614"/>
      <c r="AB43" s="614"/>
      <c r="AC43" s="614"/>
      <c r="AD43" s="614"/>
      <c r="AE43" s="614"/>
      <c r="AF43" s="614"/>
      <c r="AG43" s="614"/>
      <c r="AH43" s="614"/>
      <c r="AI43" s="614"/>
      <c r="AJ43" s="614"/>
      <c r="AK43" s="614"/>
      <c r="AL43" s="614"/>
      <c r="AM43" s="614"/>
      <c r="AN43" s="614"/>
      <c r="AO43" s="614"/>
      <c r="AP43" s="614"/>
      <c r="AQ43" s="614"/>
      <c r="AR43" s="20"/>
      <c r="AS43" s="614"/>
      <c r="AT43" s="614"/>
      <c r="AU43" s="614"/>
      <c r="AV43" s="614"/>
      <c r="AW43" s="614"/>
      <c r="AX43" s="614"/>
      <c r="AY43" s="614"/>
      <c r="AZ43" s="614"/>
      <c r="BA43" s="614"/>
      <c r="BB43" s="614"/>
      <c r="BC43" s="614"/>
      <c r="BD43" s="614"/>
      <c r="BE43" s="614"/>
    </row>
    <row r="44" spans="1:57" s="1" customFormat="1" ht="14.45" customHeight="1">
      <c r="A44" s="614"/>
      <c r="B44" s="20"/>
      <c r="C44" s="614"/>
      <c r="D44" s="614"/>
      <c r="E44" s="614"/>
      <c r="F44" s="614"/>
      <c r="G44" s="614"/>
      <c r="H44" s="614"/>
      <c r="I44" s="614"/>
      <c r="J44" s="614"/>
      <c r="K44" s="614"/>
      <c r="L44" s="614"/>
      <c r="M44" s="614"/>
      <c r="N44" s="614"/>
      <c r="O44" s="614"/>
      <c r="P44" s="614"/>
      <c r="Q44" s="614"/>
      <c r="R44" s="614"/>
      <c r="S44" s="614"/>
      <c r="T44" s="614"/>
      <c r="U44" s="614"/>
      <c r="V44" s="614"/>
      <c r="W44" s="614"/>
      <c r="X44" s="614"/>
      <c r="Y44" s="614"/>
      <c r="Z44" s="614"/>
      <c r="AA44" s="614"/>
      <c r="AB44" s="614"/>
      <c r="AC44" s="614"/>
      <c r="AD44" s="614"/>
      <c r="AE44" s="614"/>
      <c r="AF44" s="614"/>
      <c r="AG44" s="614"/>
      <c r="AH44" s="614"/>
      <c r="AI44" s="614"/>
      <c r="AJ44" s="614"/>
      <c r="AK44" s="614"/>
      <c r="AL44" s="614"/>
      <c r="AM44" s="614"/>
      <c r="AN44" s="614"/>
      <c r="AO44" s="614"/>
      <c r="AP44" s="614"/>
      <c r="AQ44" s="614"/>
      <c r="AR44" s="20"/>
      <c r="AS44" s="614"/>
      <c r="AT44" s="614"/>
      <c r="AU44" s="614"/>
      <c r="AV44" s="614"/>
      <c r="AW44" s="614"/>
      <c r="AX44" s="614"/>
      <c r="AY44" s="614"/>
      <c r="AZ44" s="614"/>
      <c r="BA44" s="614"/>
      <c r="BB44" s="614"/>
      <c r="BC44" s="614"/>
      <c r="BD44" s="614"/>
      <c r="BE44" s="614"/>
    </row>
    <row r="45" spans="1:57" s="1" customFormat="1" ht="14.45" customHeight="1">
      <c r="A45" s="614"/>
      <c r="B45" s="20"/>
      <c r="C45" s="614"/>
      <c r="D45" s="614"/>
      <c r="E45" s="614"/>
      <c r="F45" s="614"/>
      <c r="G45" s="614"/>
      <c r="H45" s="614"/>
      <c r="I45" s="614"/>
      <c r="J45" s="614"/>
      <c r="K45" s="614"/>
      <c r="L45" s="614"/>
      <c r="M45" s="614"/>
      <c r="N45" s="614"/>
      <c r="O45" s="614"/>
      <c r="P45" s="614"/>
      <c r="Q45" s="614"/>
      <c r="R45" s="614"/>
      <c r="S45" s="614"/>
      <c r="T45" s="614"/>
      <c r="U45" s="614"/>
      <c r="V45" s="614"/>
      <c r="W45" s="614"/>
      <c r="X45" s="614"/>
      <c r="Y45" s="614"/>
      <c r="Z45" s="614"/>
      <c r="AA45" s="614"/>
      <c r="AB45" s="614"/>
      <c r="AC45" s="614"/>
      <c r="AD45" s="614"/>
      <c r="AE45" s="614"/>
      <c r="AF45" s="614"/>
      <c r="AG45" s="614"/>
      <c r="AH45" s="614"/>
      <c r="AI45" s="614"/>
      <c r="AJ45" s="614"/>
      <c r="AK45" s="614"/>
      <c r="AL45" s="614"/>
      <c r="AM45" s="614"/>
      <c r="AN45" s="614"/>
      <c r="AO45" s="614"/>
      <c r="AP45" s="614"/>
      <c r="AQ45" s="614"/>
      <c r="AR45" s="20"/>
      <c r="AS45" s="614"/>
      <c r="AT45" s="614"/>
      <c r="AU45" s="614"/>
      <c r="AV45" s="614"/>
      <c r="AW45" s="614"/>
      <c r="AX45" s="614"/>
      <c r="AY45" s="614"/>
      <c r="AZ45" s="614"/>
      <c r="BA45" s="614"/>
      <c r="BB45" s="614"/>
      <c r="BC45" s="614"/>
      <c r="BD45" s="614"/>
      <c r="BE45" s="614"/>
    </row>
    <row r="46" spans="1:57" s="1" customFormat="1" ht="14.45" customHeight="1">
      <c r="A46" s="614"/>
      <c r="B46" s="20"/>
      <c r="C46" s="614"/>
      <c r="D46" s="614"/>
      <c r="E46" s="614"/>
      <c r="F46" s="614"/>
      <c r="G46" s="614"/>
      <c r="H46" s="614"/>
      <c r="I46" s="614"/>
      <c r="J46" s="614"/>
      <c r="K46" s="614"/>
      <c r="L46" s="614"/>
      <c r="M46" s="614"/>
      <c r="N46" s="614"/>
      <c r="O46" s="614"/>
      <c r="P46" s="614"/>
      <c r="Q46" s="614"/>
      <c r="R46" s="614"/>
      <c r="S46" s="614"/>
      <c r="T46" s="614"/>
      <c r="U46" s="614"/>
      <c r="V46" s="614"/>
      <c r="W46" s="614"/>
      <c r="X46" s="614"/>
      <c r="Y46" s="614"/>
      <c r="Z46" s="614"/>
      <c r="AA46" s="614"/>
      <c r="AB46" s="614"/>
      <c r="AC46" s="614"/>
      <c r="AD46" s="614"/>
      <c r="AE46" s="614"/>
      <c r="AF46" s="614"/>
      <c r="AG46" s="614"/>
      <c r="AH46" s="614"/>
      <c r="AI46" s="614"/>
      <c r="AJ46" s="614"/>
      <c r="AK46" s="614"/>
      <c r="AL46" s="614"/>
      <c r="AM46" s="614"/>
      <c r="AN46" s="614"/>
      <c r="AO46" s="614"/>
      <c r="AP46" s="614"/>
      <c r="AQ46" s="614"/>
      <c r="AR46" s="20"/>
      <c r="AS46" s="614"/>
      <c r="AT46" s="614"/>
      <c r="AU46" s="614"/>
      <c r="AV46" s="614"/>
      <c r="AW46" s="614"/>
      <c r="AX46" s="614"/>
      <c r="AY46" s="614"/>
      <c r="AZ46" s="614"/>
      <c r="BA46" s="614"/>
      <c r="BB46" s="614"/>
      <c r="BC46" s="614"/>
      <c r="BD46" s="614"/>
      <c r="BE46" s="614"/>
    </row>
    <row r="47" spans="1:57" s="1" customFormat="1" ht="14.45" customHeight="1">
      <c r="A47" s="614"/>
      <c r="B47" s="20"/>
      <c r="C47" s="614"/>
      <c r="D47" s="614"/>
      <c r="E47" s="614"/>
      <c r="F47" s="614"/>
      <c r="G47" s="614"/>
      <c r="H47" s="614"/>
      <c r="I47" s="614"/>
      <c r="J47" s="614"/>
      <c r="K47" s="614"/>
      <c r="L47" s="614"/>
      <c r="M47" s="614"/>
      <c r="N47" s="614"/>
      <c r="O47" s="614"/>
      <c r="P47" s="614"/>
      <c r="Q47" s="614"/>
      <c r="R47" s="614"/>
      <c r="S47" s="614"/>
      <c r="T47" s="614"/>
      <c r="U47" s="614"/>
      <c r="V47" s="614"/>
      <c r="W47" s="614"/>
      <c r="X47" s="614"/>
      <c r="Y47" s="614"/>
      <c r="Z47" s="614"/>
      <c r="AA47" s="614"/>
      <c r="AB47" s="614"/>
      <c r="AC47" s="614"/>
      <c r="AD47" s="614"/>
      <c r="AE47" s="614"/>
      <c r="AF47" s="614"/>
      <c r="AG47" s="614"/>
      <c r="AH47" s="614"/>
      <c r="AI47" s="614"/>
      <c r="AJ47" s="614"/>
      <c r="AK47" s="614"/>
      <c r="AL47" s="614"/>
      <c r="AM47" s="614"/>
      <c r="AN47" s="614"/>
      <c r="AO47" s="614"/>
      <c r="AP47" s="614"/>
      <c r="AQ47" s="614"/>
      <c r="AR47" s="20"/>
      <c r="AS47" s="614"/>
      <c r="AT47" s="614"/>
      <c r="AU47" s="614"/>
      <c r="AV47" s="614"/>
      <c r="AW47" s="614"/>
      <c r="AX47" s="614"/>
      <c r="AY47" s="614"/>
      <c r="AZ47" s="614"/>
      <c r="BA47" s="614"/>
      <c r="BB47" s="614"/>
      <c r="BC47" s="614"/>
      <c r="BD47" s="614"/>
      <c r="BE47" s="614"/>
    </row>
    <row r="48" spans="1:57" s="1" customFormat="1" ht="14.45" customHeight="1">
      <c r="A48" s="614"/>
      <c r="B48" s="20"/>
      <c r="C48" s="614"/>
      <c r="D48" s="614"/>
      <c r="E48" s="614"/>
      <c r="F48" s="614"/>
      <c r="G48" s="614"/>
      <c r="H48" s="614"/>
      <c r="I48" s="614"/>
      <c r="J48" s="614"/>
      <c r="K48" s="614"/>
      <c r="L48" s="614"/>
      <c r="M48" s="614"/>
      <c r="N48" s="614"/>
      <c r="O48" s="614"/>
      <c r="P48" s="614"/>
      <c r="Q48" s="614"/>
      <c r="R48" s="614"/>
      <c r="S48" s="614"/>
      <c r="T48" s="614"/>
      <c r="U48" s="614"/>
      <c r="V48" s="614"/>
      <c r="W48" s="614"/>
      <c r="X48" s="614"/>
      <c r="Y48" s="614"/>
      <c r="Z48" s="614"/>
      <c r="AA48" s="614"/>
      <c r="AB48" s="614"/>
      <c r="AC48" s="614"/>
      <c r="AD48" s="614"/>
      <c r="AE48" s="614"/>
      <c r="AF48" s="614"/>
      <c r="AG48" s="614"/>
      <c r="AH48" s="614"/>
      <c r="AI48" s="614"/>
      <c r="AJ48" s="614"/>
      <c r="AK48" s="614"/>
      <c r="AL48" s="614"/>
      <c r="AM48" s="614"/>
      <c r="AN48" s="614"/>
      <c r="AO48" s="614"/>
      <c r="AP48" s="614"/>
      <c r="AQ48" s="614"/>
      <c r="AR48" s="20"/>
      <c r="AS48" s="614"/>
      <c r="AT48" s="614"/>
      <c r="AU48" s="614"/>
      <c r="AV48" s="614"/>
      <c r="AW48" s="614"/>
      <c r="AX48" s="614"/>
      <c r="AY48" s="614"/>
      <c r="AZ48" s="614"/>
      <c r="BA48" s="614"/>
      <c r="BB48" s="614"/>
      <c r="BC48" s="614"/>
      <c r="BD48" s="614"/>
      <c r="BE48" s="614"/>
    </row>
    <row r="49" spans="1:57" s="2" customFormat="1" ht="14.45" customHeight="1">
      <c r="A49" s="44"/>
      <c r="B49" s="43"/>
      <c r="C49" s="44"/>
      <c r="D49" s="45" t="s">
        <v>48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49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3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</row>
    <row r="50" spans="1:57">
      <c r="A50" s="614"/>
      <c r="B50" s="20"/>
      <c r="C50" s="614"/>
      <c r="D50" s="614"/>
      <c r="E50" s="614"/>
      <c r="F50" s="614"/>
      <c r="G50" s="614"/>
      <c r="H50" s="614"/>
      <c r="I50" s="614"/>
      <c r="J50" s="614"/>
      <c r="K50" s="614"/>
      <c r="L50" s="614"/>
      <c r="M50" s="614"/>
      <c r="N50" s="614"/>
      <c r="O50" s="614"/>
      <c r="P50" s="614"/>
      <c r="Q50" s="614"/>
      <c r="R50" s="614"/>
      <c r="S50" s="614"/>
      <c r="T50" s="614"/>
      <c r="U50" s="614"/>
      <c r="V50" s="614"/>
      <c r="W50" s="614"/>
      <c r="X50" s="614"/>
      <c r="Y50" s="614"/>
      <c r="Z50" s="614"/>
      <c r="AA50" s="614"/>
      <c r="AB50" s="614"/>
      <c r="AC50" s="614"/>
      <c r="AD50" s="614"/>
      <c r="AE50" s="614"/>
      <c r="AF50" s="614"/>
      <c r="AG50" s="614"/>
      <c r="AH50" s="614"/>
      <c r="AI50" s="614"/>
      <c r="AJ50" s="614"/>
      <c r="AK50" s="614"/>
      <c r="AL50" s="614"/>
      <c r="AM50" s="614"/>
      <c r="AN50" s="614"/>
      <c r="AO50" s="614"/>
      <c r="AP50" s="614"/>
      <c r="AQ50" s="614"/>
      <c r="AR50" s="20"/>
      <c r="AS50" s="614"/>
      <c r="AT50" s="614"/>
      <c r="AU50" s="614"/>
      <c r="AV50" s="614"/>
      <c r="AW50" s="614"/>
      <c r="AX50" s="614"/>
      <c r="AY50" s="614"/>
      <c r="AZ50" s="614"/>
      <c r="BA50" s="614"/>
      <c r="BB50" s="614"/>
      <c r="BC50" s="614"/>
      <c r="BD50" s="614"/>
      <c r="BE50" s="614"/>
    </row>
    <row r="51" spans="1:57">
      <c r="A51" s="614"/>
      <c r="B51" s="20"/>
      <c r="C51" s="614"/>
      <c r="D51" s="614"/>
      <c r="E51" s="614"/>
      <c r="F51" s="614"/>
      <c r="G51" s="614"/>
      <c r="H51" s="614"/>
      <c r="I51" s="614"/>
      <c r="J51" s="614"/>
      <c r="K51" s="614"/>
      <c r="L51" s="614"/>
      <c r="M51" s="614"/>
      <c r="N51" s="614"/>
      <c r="O51" s="614"/>
      <c r="P51" s="614"/>
      <c r="Q51" s="614"/>
      <c r="R51" s="614"/>
      <c r="S51" s="614"/>
      <c r="T51" s="614"/>
      <c r="U51" s="614"/>
      <c r="V51" s="614"/>
      <c r="W51" s="614"/>
      <c r="X51" s="614"/>
      <c r="Y51" s="614"/>
      <c r="Z51" s="614"/>
      <c r="AA51" s="614"/>
      <c r="AB51" s="614"/>
      <c r="AC51" s="614"/>
      <c r="AD51" s="614"/>
      <c r="AE51" s="614"/>
      <c r="AF51" s="614"/>
      <c r="AG51" s="614"/>
      <c r="AH51" s="614"/>
      <c r="AI51" s="614"/>
      <c r="AJ51" s="614"/>
      <c r="AK51" s="614"/>
      <c r="AL51" s="614"/>
      <c r="AM51" s="614"/>
      <c r="AN51" s="614"/>
      <c r="AO51" s="614"/>
      <c r="AP51" s="614"/>
      <c r="AQ51" s="614"/>
      <c r="AR51" s="20"/>
      <c r="AS51" s="614"/>
      <c r="AT51" s="614"/>
      <c r="AU51" s="614"/>
      <c r="AV51" s="614"/>
      <c r="AW51" s="614"/>
      <c r="AX51" s="614"/>
      <c r="AY51" s="614"/>
      <c r="AZ51" s="614"/>
      <c r="BA51" s="614"/>
      <c r="BB51" s="614"/>
      <c r="BC51" s="614"/>
      <c r="BD51" s="614"/>
      <c r="BE51" s="614"/>
    </row>
    <row r="52" spans="1:57">
      <c r="A52" s="614"/>
      <c r="B52" s="20"/>
      <c r="C52" s="614"/>
      <c r="D52" s="614"/>
      <c r="E52" s="614"/>
      <c r="F52" s="614"/>
      <c r="G52" s="614"/>
      <c r="H52" s="614"/>
      <c r="I52" s="614"/>
      <c r="J52" s="614"/>
      <c r="K52" s="614"/>
      <c r="L52" s="614"/>
      <c r="M52" s="614"/>
      <c r="N52" s="614"/>
      <c r="O52" s="614"/>
      <c r="P52" s="614"/>
      <c r="Q52" s="614"/>
      <c r="R52" s="614"/>
      <c r="S52" s="614"/>
      <c r="T52" s="614"/>
      <c r="U52" s="614"/>
      <c r="V52" s="614"/>
      <c r="W52" s="614"/>
      <c r="X52" s="614"/>
      <c r="Y52" s="614"/>
      <c r="Z52" s="614"/>
      <c r="AA52" s="614"/>
      <c r="AB52" s="614"/>
      <c r="AC52" s="614"/>
      <c r="AD52" s="614"/>
      <c r="AE52" s="614"/>
      <c r="AF52" s="614"/>
      <c r="AG52" s="614"/>
      <c r="AH52" s="614"/>
      <c r="AI52" s="614"/>
      <c r="AJ52" s="614"/>
      <c r="AK52" s="614"/>
      <c r="AL52" s="614"/>
      <c r="AM52" s="614"/>
      <c r="AN52" s="614"/>
      <c r="AO52" s="614"/>
      <c r="AP52" s="614"/>
      <c r="AQ52" s="614"/>
      <c r="AR52" s="20"/>
      <c r="AS52" s="614"/>
      <c r="AT52" s="614"/>
      <c r="AU52" s="614"/>
      <c r="AV52" s="614"/>
      <c r="AW52" s="614"/>
      <c r="AX52" s="614"/>
      <c r="AY52" s="614"/>
      <c r="AZ52" s="614"/>
      <c r="BA52" s="614"/>
      <c r="BB52" s="614"/>
      <c r="BC52" s="614"/>
      <c r="BD52" s="614"/>
      <c r="BE52" s="614"/>
    </row>
    <row r="53" spans="1:57">
      <c r="A53" s="614"/>
      <c r="B53" s="20"/>
      <c r="C53" s="614"/>
      <c r="D53" s="614"/>
      <c r="E53" s="614"/>
      <c r="F53" s="614"/>
      <c r="G53" s="614"/>
      <c r="H53" s="614"/>
      <c r="I53" s="614"/>
      <c r="J53" s="614"/>
      <c r="K53" s="614"/>
      <c r="L53" s="614"/>
      <c r="M53" s="614"/>
      <c r="N53" s="614"/>
      <c r="O53" s="614"/>
      <c r="P53" s="614"/>
      <c r="Q53" s="614"/>
      <c r="R53" s="614"/>
      <c r="S53" s="614"/>
      <c r="T53" s="614"/>
      <c r="U53" s="614"/>
      <c r="V53" s="614"/>
      <c r="W53" s="614"/>
      <c r="X53" s="614"/>
      <c r="Y53" s="614"/>
      <c r="Z53" s="614"/>
      <c r="AA53" s="614"/>
      <c r="AB53" s="614"/>
      <c r="AC53" s="614"/>
      <c r="AD53" s="614"/>
      <c r="AE53" s="614"/>
      <c r="AF53" s="614"/>
      <c r="AG53" s="614"/>
      <c r="AH53" s="614"/>
      <c r="AI53" s="614"/>
      <c r="AJ53" s="614"/>
      <c r="AK53" s="614"/>
      <c r="AL53" s="614"/>
      <c r="AM53" s="614"/>
      <c r="AN53" s="614"/>
      <c r="AO53" s="614"/>
      <c r="AP53" s="614"/>
      <c r="AQ53" s="614"/>
      <c r="AR53" s="20"/>
      <c r="AS53" s="614"/>
      <c r="AT53" s="614"/>
      <c r="AU53" s="614"/>
      <c r="AV53" s="614"/>
      <c r="AW53" s="614"/>
      <c r="AX53" s="614"/>
      <c r="AY53" s="614"/>
      <c r="AZ53" s="614"/>
      <c r="BA53" s="614"/>
      <c r="BB53" s="614"/>
      <c r="BC53" s="614"/>
      <c r="BD53" s="614"/>
      <c r="BE53" s="614"/>
    </row>
    <row r="54" spans="1:57">
      <c r="A54" s="614"/>
      <c r="B54" s="20"/>
      <c r="C54" s="614"/>
      <c r="D54" s="614"/>
      <c r="E54" s="614"/>
      <c r="F54" s="614"/>
      <c r="G54" s="614"/>
      <c r="H54" s="614"/>
      <c r="I54" s="614"/>
      <c r="J54" s="614"/>
      <c r="K54" s="614"/>
      <c r="L54" s="614"/>
      <c r="M54" s="614"/>
      <c r="N54" s="614"/>
      <c r="O54" s="614"/>
      <c r="P54" s="614"/>
      <c r="Q54" s="614"/>
      <c r="R54" s="614"/>
      <c r="S54" s="614"/>
      <c r="T54" s="614"/>
      <c r="U54" s="614"/>
      <c r="V54" s="614"/>
      <c r="W54" s="614"/>
      <c r="X54" s="614"/>
      <c r="Y54" s="614"/>
      <c r="Z54" s="614"/>
      <c r="AA54" s="614"/>
      <c r="AB54" s="614"/>
      <c r="AC54" s="614"/>
      <c r="AD54" s="614"/>
      <c r="AE54" s="614"/>
      <c r="AF54" s="614"/>
      <c r="AG54" s="614"/>
      <c r="AH54" s="614"/>
      <c r="AI54" s="614"/>
      <c r="AJ54" s="614"/>
      <c r="AK54" s="614"/>
      <c r="AL54" s="614"/>
      <c r="AM54" s="614"/>
      <c r="AN54" s="614"/>
      <c r="AO54" s="614"/>
      <c r="AP54" s="614"/>
      <c r="AQ54" s="614"/>
      <c r="AR54" s="20"/>
      <c r="AS54" s="614"/>
      <c r="AT54" s="614"/>
      <c r="AU54" s="614"/>
      <c r="AV54" s="614"/>
      <c r="AW54" s="614"/>
      <c r="AX54" s="614"/>
      <c r="AY54" s="614"/>
      <c r="AZ54" s="614"/>
      <c r="BA54" s="614"/>
      <c r="BB54" s="614"/>
      <c r="BC54" s="614"/>
      <c r="BD54" s="614"/>
      <c r="BE54" s="614"/>
    </row>
    <row r="55" spans="1:57">
      <c r="A55" s="614"/>
      <c r="B55" s="20"/>
      <c r="C55" s="614"/>
      <c r="D55" s="614"/>
      <c r="E55" s="614"/>
      <c r="F55" s="614"/>
      <c r="G55" s="614"/>
      <c r="H55" s="614"/>
      <c r="I55" s="614"/>
      <c r="J55" s="614"/>
      <c r="K55" s="614"/>
      <c r="L55" s="614"/>
      <c r="M55" s="614"/>
      <c r="N55" s="614"/>
      <c r="O55" s="614"/>
      <c r="P55" s="614"/>
      <c r="Q55" s="614"/>
      <c r="R55" s="614"/>
      <c r="S55" s="614"/>
      <c r="T55" s="614"/>
      <c r="U55" s="614"/>
      <c r="V55" s="614"/>
      <c r="W55" s="614"/>
      <c r="X55" s="614"/>
      <c r="Y55" s="614"/>
      <c r="Z55" s="614"/>
      <c r="AA55" s="614"/>
      <c r="AB55" s="614"/>
      <c r="AC55" s="614"/>
      <c r="AD55" s="614"/>
      <c r="AE55" s="614"/>
      <c r="AF55" s="614"/>
      <c r="AG55" s="614"/>
      <c r="AH55" s="614"/>
      <c r="AI55" s="614"/>
      <c r="AJ55" s="614"/>
      <c r="AK55" s="614"/>
      <c r="AL55" s="614"/>
      <c r="AM55" s="614"/>
      <c r="AN55" s="614"/>
      <c r="AO55" s="614"/>
      <c r="AP55" s="614"/>
      <c r="AQ55" s="614"/>
      <c r="AR55" s="20"/>
      <c r="AS55" s="614"/>
      <c r="AT55" s="614"/>
      <c r="AU55" s="614"/>
      <c r="AV55" s="614"/>
      <c r="AW55" s="614"/>
      <c r="AX55" s="614"/>
      <c r="AY55" s="614"/>
      <c r="AZ55" s="614"/>
      <c r="BA55" s="614"/>
      <c r="BB55" s="614"/>
      <c r="BC55" s="614"/>
      <c r="BD55" s="614"/>
      <c r="BE55" s="614"/>
    </row>
    <row r="56" spans="1:57">
      <c r="A56" s="614"/>
      <c r="B56" s="20"/>
      <c r="C56" s="614"/>
      <c r="D56" s="614"/>
      <c r="E56" s="614"/>
      <c r="F56" s="614"/>
      <c r="G56" s="614"/>
      <c r="H56" s="614"/>
      <c r="I56" s="614"/>
      <c r="J56" s="614"/>
      <c r="K56" s="614"/>
      <c r="L56" s="614"/>
      <c r="M56" s="614"/>
      <c r="N56" s="614"/>
      <c r="O56" s="614"/>
      <c r="P56" s="614"/>
      <c r="Q56" s="614"/>
      <c r="R56" s="614"/>
      <c r="S56" s="614"/>
      <c r="T56" s="614"/>
      <c r="U56" s="614"/>
      <c r="V56" s="614"/>
      <c r="W56" s="614"/>
      <c r="X56" s="614"/>
      <c r="Y56" s="614"/>
      <c r="Z56" s="614"/>
      <c r="AA56" s="614"/>
      <c r="AB56" s="614"/>
      <c r="AC56" s="614"/>
      <c r="AD56" s="614"/>
      <c r="AE56" s="614"/>
      <c r="AF56" s="614"/>
      <c r="AG56" s="614"/>
      <c r="AH56" s="614"/>
      <c r="AI56" s="614"/>
      <c r="AJ56" s="614"/>
      <c r="AK56" s="614"/>
      <c r="AL56" s="614"/>
      <c r="AM56" s="614"/>
      <c r="AN56" s="614"/>
      <c r="AO56" s="614"/>
      <c r="AP56" s="614"/>
      <c r="AQ56" s="614"/>
      <c r="AR56" s="20"/>
      <c r="AS56" s="614"/>
      <c r="AT56" s="614"/>
      <c r="AU56" s="614"/>
      <c r="AV56" s="614"/>
      <c r="AW56" s="614"/>
      <c r="AX56" s="614"/>
      <c r="AY56" s="614"/>
      <c r="AZ56" s="614"/>
      <c r="BA56" s="614"/>
      <c r="BB56" s="614"/>
      <c r="BC56" s="614"/>
      <c r="BD56" s="614"/>
      <c r="BE56" s="614"/>
    </row>
    <row r="57" spans="1:57">
      <c r="A57" s="614"/>
      <c r="B57" s="20"/>
      <c r="C57" s="614"/>
      <c r="D57" s="614"/>
      <c r="E57" s="614"/>
      <c r="F57" s="614"/>
      <c r="G57" s="614"/>
      <c r="H57" s="614"/>
      <c r="I57" s="614"/>
      <c r="J57" s="614"/>
      <c r="K57" s="614"/>
      <c r="L57" s="614"/>
      <c r="M57" s="614"/>
      <c r="N57" s="614"/>
      <c r="O57" s="614"/>
      <c r="P57" s="614"/>
      <c r="Q57" s="614"/>
      <c r="R57" s="614"/>
      <c r="S57" s="614"/>
      <c r="T57" s="614"/>
      <c r="U57" s="614"/>
      <c r="V57" s="614"/>
      <c r="W57" s="614"/>
      <c r="X57" s="614"/>
      <c r="Y57" s="614"/>
      <c r="Z57" s="614"/>
      <c r="AA57" s="614"/>
      <c r="AB57" s="614"/>
      <c r="AC57" s="614"/>
      <c r="AD57" s="614"/>
      <c r="AE57" s="614"/>
      <c r="AF57" s="614"/>
      <c r="AG57" s="614"/>
      <c r="AH57" s="614"/>
      <c r="AI57" s="614"/>
      <c r="AJ57" s="614"/>
      <c r="AK57" s="614"/>
      <c r="AL57" s="614"/>
      <c r="AM57" s="614"/>
      <c r="AN57" s="614"/>
      <c r="AO57" s="614"/>
      <c r="AP57" s="614"/>
      <c r="AQ57" s="614"/>
      <c r="AR57" s="20"/>
      <c r="AS57" s="614"/>
      <c r="AT57" s="614"/>
      <c r="AU57" s="614"/>
      <c r="AV57" s="614"/>
      <c r="AW57" s="614"/>
      <c r="AX57" s="614"/>
      <c r="AY57" s="614"/>
      <c r="AZ57" s="614"/>
      <c r="BA57" s="614"/>
      <c r="BB57" s="614"/>
      <c r="BC57" s="614"/>
      <c r="BD57" s="614"/>
      <c r="BE57" s="614"/>
    </row>
    <row r="58" spans="1:57">
      <c r="A58" s="614"/>
      <c r="B58" s="20"/>
      <c r="C58" s="614"/>
      <c r="D58" s="614"/>
      <c r="E58" s="614"/>
      <c r="F58" s="614"/>
      <c r="G58" s="614"/>
      <c r="H58" s="614"/>
      <c r="I58" s="614"/>
      <c r="J58" s="614"/>
      <c r="K58" s="614"/>
      <c r="L58" s="614"/>
      <c r="M58" s="614"/>
      <c r="N58" s="614"/>
      <c r="O58" s="614"/>
      <c r="P58" s="614"/>
      <c r="Q58" s="614"/>
      <c r="R58" s="614"/>
      <c r="S58" s="614"/>
      <c r="T58" s="614"/>
      <c r="U58" s="614"/>
      <c r="V58" s="614"/>
      <c r="W58" s="614"/>
      <c r="X58" s="614"/>
      <c r="Y58" s="614"/>
      <c r="Z58" s="614"/>
      <c r="AA58" s="614"/>
      <c r="AB58" s="614"/>
      <c r="AC58" s="614"/>
      <c r="AD58" s="614"/>
      <c r="AE58" s="614"/>
      <c r="AF58" s="614"/>
      <c r="AG58" s="614"/>
      <c r="AH58" s="614"/>
      <c r="AI58" s="614"/>
      <c r="AJ58" s="614"/>
      <c r="AK58" s="614"/>
      <c r="AL58" s="614"/>
      <c r="AM58" s="614"/>
      <c r="AN58" s="614"/>
      <c r="AO58" s="614"/>
      <c r="AP58" s="614"/>
      <c r="AQ58" s="614"/>
      <c r="AR58" s="20"/>
      <c r="AS58" s="614"/>
      <c r="AT58" s="614"/>
      <c r="AU58" s="614"/>
      <c r="AV58" s="614"/>
      <c r="AW58" s="614"/>
      <c r="AX58" s="614"/>
      <c r="AY58" s="614"/>
      <c r="AZ58" s="614"/>
      <c r="BA58" s="614"/>
      <c r="BB58" s="614"/>
      <c r="BC58" s="614"/>
      <c r="BD58" s="614"/>
      <c r="BE58" s="614"/>
    </row>
    <row r="59" spans="1:57">
      <c r="A59" s="614"/>
      <c r="B59" s="20"/>
      <c r="C59" s="614"/>
      <c r="D59" s="614"/>
      <c r="E59" s="614"/>
      <c r="F59" s="614"/>
      <c r="G59" s="614"/>
      <c r="H59" s="614"/>
      <c r="I59" s="614"/>
      <c r="J59" s="614"/>
      <c r="K59" s="614"/>
      <c r="L59" s="614"/>
      <c r="M59" s="614"/>
      <c r="N59" s="614"/>
      <c r="O59" s="614"/>
      <c r="P59" s="614"/>
      <c r="Q59" s="614"/>
      <c r="R59" s="614"/>
      <c r="S59" s="614"/>
      <c r="T59" s="614"/>
      <c r="U59" s="614"/>
      <c r="V59" s="614"/>
      <c r="W59" s="614"/>
      <c r="X59" s="614"/>
      <c r="Y59" s="614"/>
      <c r="Z59" s="614"/>
      <c r="AA59" s="614"/>
      <c r="AB59" s="614"/>
      <c r="AC59" s="614"/>
      <c r="AD59" s="614"/>
      <c r="AE59" s="614"/>
      <c r="AF59" s="614"/>
      <c r="AG59" s="614"/>
      <c r="AH59" s="614"/>
      <c r="AI59" s="614"/>
      <c r="AJ59" s="614"/>
      <c r="AK59" s="614"/>
      <c r="AL59" s="614"/>
      <c r="AM59" s="614"/>
      <c r="AN59" s="614"/>
      <c r="AO59" s="614"/>
      <c r="AP59" s="614"/>
      <c r="AQ59" s="614"/>
      <c r="AR59" s="20"/>
      <c r="AS59" s="614"/>
      <c r="AT59" s="614"/>
      <c r="AU59" s="614"/>
      <c r="AV59" s="614"/>
      <c r="AW59" s="614"/>
      <c r="AX59" s="614"/>
      <c r="AY59" s="614"/>
      <c r="AZ59" s="614"/>
      <c r="BA59" s="614"/>
      <c r="BB59" s="614"/>
      <c r="BC59" s="614"/>
      <c r="BD59" s="614"/>
      <c r="BE59" s="614"/>
    </row>
    <row r="60" spans="1:57" s="2" customFormat="1" ht="12.75">
      <c r="A60" s="617"/>
      <c r="B60" s="32"/>
      <c r="C60" s="617"/>
      <c r="D60" s="48" t="s">
        <v>50</v>
      </c>
      <c r="E60" s="616"/>
      <c r="F60" s="616"/>
      <c r="G60" s="616"/>
      <c r="H60" s="616"/>
      <c r="I60" s="616"/>
      <c r="J60" s="616"/>
      <c r="K60" s="616"/>
      <c r="L60" s="616"/>
      <c r="M60" s="616"/>
      <c r="N60" s="616"/>
      <c r="O60" s="616"/>
      <c r="P60" s="616"/>
      <c r="Q60" s="616"/>
      <c r="R60" s="616"/>
      <c r="S60" s="616"/>
      <c r="T60" s="616"/>
      <c r="U60" s="616"/>
      <c r="V60" s="48" t="s">
        <v>51</v>
      </c>
      <c r="W60" s="616"/>
      <c r="X60" s="616"/>
      <c r="Y60" s="616"/>
      <c r="Z60" s="616"/>
      <c r="AA60" s="616"/>
      <c r="AB60" s="616"/>
      <c r="AC60" s="616"/>
      <c r="AD60" s="616"/>
      <c r="AE60" s="616"/>
      <c r="AF60" s="616"/>
      <c r="AG60" s="616"/>
      <c r="AH60" s="48" t="s">
        <v>50</v>
      </c>
      <c r="AI60" s="616"/>
      <c r="AJ60" s="616"/>
      <c r="AK60" s="616"/>
      <c r="AL60" s="616"/>
      <c r="AM60" s="48" t="s">
        <v>51</v>
      </c>
      <c r="AN60" s="616"/>
      <c r="AO60" s="616"/>
      <c r="AP60" s="617"/>
      <c r="AQ60" s="617"/>
      <c r="AR60" s="32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617"/>
    </row>
    <row r="61" spans="1:57">
      <c r="A61" s="614"/>
      <c r="B61" s="20"/>
      <c r="C61" s="614"/>
      <c r="D61" s="614"/>
      <c r="E61" s="614"/>
      <c r="F61" s="614"/>
      <c r="G61" s="614"/>
      <c r="H61" s="614"/>
      <c r="I61" s="614"/>
      <c r="J61" s="614"/>
      <c r="K61" s="614"/>
      <c r="L61" s="614"/>
      <c r="M61" s="614"/>
      <c r="N61" s="614"/>
      <c r="O61" s="614"/>
      <c r="P61" s="614"/>
      <c r="Q61" s="614"/>
      <c r="R61" s="614"/>
      <c r="S61" s="614"/>
      <c r="T61" s="614"/>
      <c r="U61" s="614"/>
      <c r="V61" s="614"/>
      <c r="W61" s="614"/>
      <c r="X61" s="614"/>
      <c r="Y61" s="614"/>
      <c r="Z61" s="614"/>
      <c r="AA61" s="614"/>
      <c r="AB61" s="614"/>
      <c r="AC61" s="614"/>
      <c r="AD61" s="614"/>
      <c r="AE61" s="614"/>
      <c r="AF61" s="614"/>
      <c r="AG61" s="614"/>
      <c r="AH61" s="614"/>
      <c r="AI61" s="614"/>
      <c r="AJ61" s="614"/>
      <c r="AK61" s="614"/>
      <c r="AL61" s="614"/>
      <c r="AM61" s="614"/>
      <c r="AN61" s="614"/>
      <c r="AO61" s="614"/>
      <c r="AP61" s="614"/>
      <c r="AQ61" s="614"/>
      <c r="AR61" s="20"/>
      <c r="AS61" s="614"/>
      <c r="AT61" s="614"/>
      <c r="AU61" s="614"/>
      <c r="AV61" s="614"/>
      <c r="AW61" s="614"/>
      <c r="AX61" s="614"/>
      <c r="AY61" s="614"/>
      <c r="AZ61" s="614"/>
      <c r="BA61" s="614"/>
      <c r="BB61" s="614"/>
      <c r="BC61" s="614"/>
      <c r="BD61" s="614"/>
      <c r="BE61" s="614"/>
    </row>
    <row r="62" spans="1:57">
      <c r="A62" s="614"/>
      <c r="B62" s="20"/>
      <c r="C62" s="614"/>
      <c r="D62" s="614"/>
      <c r="E62" s="614"/>
      <c r="F62" s="614"/>
      <c r="G62" s="614"/>
      <c r="H62" s="614"/>
      <c r="I62" s="614"/>
      <c r="J62" s="614"/>
      <c r="K62" s="614"/>
      <c r="L62" s="614"/>
      <c r="M62" s="614"/>
      <c r="N62" s="614"/>
      <c r="O62" s="614"/>
      <c r="P62" s="614"/>
      <c r="Q62" s="614"/>
      <c r="R62" s="614"/>
      <c r="S62" s="614"/>
      <c r="T62" s="614"/>
      <c r="U62" s="614"/>
      <c r="V62" s="614"/>
      <c r="W62" s="614"/>
      <c r="X62" s="614"/>
      <c r="Y62" s="614"/>
      <c r="Z62" s="614"/>
      <c r="AA62" s="614"/>
      <c r="AB62" s="614"/>
      <c r="AC62" s="614"/>
      <c r="AD62" s="614"/>
      <c r="AE62" s="614"/>
      <c r="AF62" s="614"/>
      <c r="AG62" s="614"/>
      <c r="AH62" s="614"/>
      <c r="AI62" s="614"/>
      <c r="AJ62" s="614"/>
      <c r="AK62" s="614"/>
      <c r="AL62" s="614"/>
      <c r="AM62" s="614"/>
      <c r="AN62" s="614"/>
      <c r="AO62" s="614"/>
      <c r="AP62" s="614"/>
      <c r="AQ62" s="614"/>
      <c r="AR62" s="20"/>
      <c r="AS62" s="614"/>
      <c r="AT62" s="614"/>
      <c r="AU62" s="614"/>
      <c r="AV62" s="614"/>
      <c r="AW62" s="614"/>
      <c r="AX62" s="614"/>
      <c r="AY62" s="614"/>
      <c r="AZ62" s="614"/>
      <c r="BA62" s="614"/>
      <c r="BB62" s="614"/>
      <c r="BC62" s="614"/>
      <c r="BD62" s="614"/>
      <c r="BE62" s="614"/>
    </row>
    <row r="63" spans="1:57">
      <c r="A63" s="614"/>
      <c r="B63" s="20"/>
      <c r="C63" s="614"/>
      <c r="D63" s="614"/>
      <c r="E63" s="614"/>
      <c r="F63" s="614"/>
      <c r="G63" s="614"/>
      <c r="H63" s="614"/>
      <c r="I63" s="614"/>
      <c r="J63" s="614"/>
      <c r="K63" s="614"/>
      <c r="L63" s="614"/>
      <c r="M63" s="614"/>
      <c r="N63" s="614"/>
      <c r="O63" s="614"/>
      <c r="P63" s="614"/>
      <c r="Q63" s="614"/>
      <c r="R63" s="614"/>
      <c r="S63" s="614"/>
      <c r="T63" s="614"/>
      <c r="U63" s="614"/>
      <c r="V63" s="614"/>
      <c r="W63" s="614"/>
      <c r="X63" s="614"/>
      <c r="Y63" s="614"/>
      <c r="Z63" s="614"/>
      <c r="AA63" s="614"/>
      <c r="AB63" s="614"/>
      <c r="AC63" s="614"/>
      <c r="AD63" s="614"/>
      <c r="AE63" s="614"/>
      <c r="AF63" s="614"/>
      <c r="AG63" s="614"/>
      <c r="AH63" s="614"/>
      <c r="AI63" s="614"/>
      <c r="AJ63" s="614"/>
      <c r="AK63" s="614"/>
      <c r="AL63" s="614"/>
      <c r="AM63" s="614"/>
      <c r="AN63" s="614"/>
      <c r="AO63" s="614"/>
      <c r="AP63" s="614"/>
      <c r="AQ63" s="614"/>
      <c r="AR63" s="20"/>
      <c r="AS63" s="614"/>
      <c r="AT63" s="614"/>
      <c r="AU63" s="614"/>
      <c r="AV63" s="614"/>
      <c r="AW63" s="614"/>
      <c r="AX63" s="614"/>
      <c r="AY63" s="614"/>
      <c r="AZ63" s="614"/>
      <c r="BA63" s="614"/>
      <c r="BB63" s="614"/>
      <c r="BC63" s="614"/>
      <c r="BD63" s="614"/>
      <c r="BE63" s="614"/>
    </row>
    <row r="64" spans="1:57" s="2" customFormat="1" ht="12.75">
      <c r="A64" s="617"/>
      <c r="B64" s="32"/>
      <c r="C64" s="617"/>
      <c r="D64" s="45" t="s">
        <v>52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53</v>
      </c>
      <c r="AI64" s="49"/>
      <c r="AJ64" s="49"/>
      <c r="AK64" s="49"/>
      <c r="AL64" s="49"/>
      <c r="AM64" s="49"/>
      <c r="AN64" s="49"/>
      <c r="AO64" s="49"/>
      <c r="AP64" s="617"/>
      <c r="AQ64" s="617"/>
      <c r="AR64" s="32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617"/>
    </row>
    <row r="65" spans="1:57">
      <c r="A65" s="614"/>
      <c r="B65" s="20"/>
      <c r="C65" s="614"/>
      <c r="D65" s="614"/>
      <c r="E65" s="614"/>
      <c r="F65" s="614"/>
      <c r="G65" s="614"/>
      <c r="H65" s="614"/>
      <c r="I65" s="614"/>
      <c r="J65" s="614"/>
      <c r="K65" s="614"/>
      <c r="L65" s="614"/>
      <c r="M65" s="614"/>
      <c r="N65" s="614"/>
      <c r="O65" s="614"/>
      <c r="P65" s="614"/>
      <c r="Q65" s="614"/>
      <c r="R65" s="614"/>
      <c r="S65" s="614"/>
      <c r="T65" s="614"/>
      <c r="U65" s="614"/>
      <c r="V65" s="614"/>
      <c r="W65" s="614"/>
      <c r="X65" s="614"/>
      <c r="Y65" s="614"/>
      <c r="Z65" s="614"/>
      <c r="AA65" s="614"/>
      <c r="AB65" s="614"/>
      <c r="AC65" s="614"/>
      <c r="AD65" s="614"/>
      <c r="AE65" s="614"/>
      <c r="AF65" s="614"/>
      <c r="AG65" s="614"/>
      <c r="AH65" s="614"/>
      <c r="AI65" s="614"/>
      <c r="AJ65" s="614"/>
      <c r="AK65" s="614"/>
      <c r="AL65" s="614"/>
      <c r="AM65" s="614"/>
      <c r="AN65" s="614"/>
      <c r="AO65" s="614"/>
      <c r="AP65" s="614"/>
      <c r="AQ65" s="614"/>
      <c r="AR65" s="20"/>
      <c r="AS65" s="614"/>
      <c r="AT65" s="614"/>
      <c r="AU65" s="614"/>
      <c r="AV65" s="614"/>
      <c r="AW65" s="614"/>
      <c r="AX65" s="614"/>
      <c r="AY65" s="614"/>
      <c r="AZ65" s="614"/>
      <c r="BA65" s="614"/>
      <c r="BB65" s="614"/>
      <c r="BC65" s="614"/>
      <c r="BD65" s="614"/>
      <c r="BE65" s="614"/>
    </row>
    <row r="66" spans="1:57">
      <c r="A66" s="614"/>
      <c r="B66" s="20"/>
      <c r="C66" s="614"/>
      <c r="D66" s="614"/>
      <c r="E66" s="614"/>
      <c r="F66" s="614"/>
      <c r="G66" s="614"/>
      <c r="H66" s="614"/>
      <c r="I66" s="614"/>
      <c r="J66" s="614"/>
      <c r="K66" s="614"/>
      <c r="L66" s="614"/>
      <c r="M66" s="614"/>
      <c r="N66" s="614"/>
      <c r="O66" s="614"/>
      <c r="P66" s="614"/>
      <c r="Q66" s="614"/>
      <c r="R66" s="614"/>
      <c r="S66" s="614"/>
      <c r="T66" s="614"/>
      <c r="U66" s="614"/>
      <c r="V66" s="614"/>
      <c r="W66" s="614"/>
      <c r="X66" s="614"/>
      <c r="Y66" s="614"/>
      <c r="Z66" s="614"/>
      <c r="AA66" s="614"/>
      <c r="AB66" s="614"/>
      <c r="AC66" s="614"/>
      <c r="AD66" s="614"/>
      <c r="AE66" s="614"/>
      <c r="AF66" s="614"/>
      <c r="AG66" s="614"/>
      <c r="AH66" s="614"/>
      <c r="AI66" s="614"/>
      <c r="AJ66" s="614"/>
      <c r="AK66" s="614"/>
      <c r="AL66" s="614"/>
      <c r="AM66" s="614"/>
      <c r="AN66" s="614"/>
      <c r="AO66" s="614"/>
      <c r="AP66" s="614"/>
      <c r="AQ66" s="614"/>
      <c r="AR66" s="20"/>
      <c r="AS66" s="614"/>
      <c r="AT66" s="614"/>
      <c r="AU66" s="614"/>
      <c r="AV66" s="614"/>
      <c r="AW66" s="614"/>
      <c r="AX66" s="614"/>
      <c r="AY66" s="614"/>
      <c r="AZ66" s="614"/>
      <c r="BA66" s="614"/>
      <c r="BB66" s="614"/>
      <c r="BC66" s="614"/>
      <c r="BD66" s="614"/>
      <c r="BE66" s="614"/>
    </row>
    <row r="67" spans="1:57">
      <c r="A67" s="614"/>
      <c r="B67" s="20"/>
      <c r="C67" s="614"/>
      <c r="D67" s="614"/>
      <c r="E67" s="614"/>
      <c r="F67" s="614"/>
      <c r="G67" s="614"/>
      <c r="H67" s="614"/>
      <c r="I67" s="614"/>
      <c r="J67" s="614"/>
      <c r="K67" s="614"/>
      <c r="L67" s="614"/>
      <c r="M67" s="614"/>
      <c r="N67" s="614"/>
      <c r="O67" s="614"/>
      <c r="P67" s="614"/>
      <c r="Q67" s="614"/>
      <c r="R67" s="614"/>
      <c r="S67" s="614"/>
      <c r="T67" s="614"/>
      <c r="U67" s="614"/>
      <c r="V67" s="614"/>
      <c r="W67" s="614"/>
      <c r="X67" s="614"/>
      <c r="Y67" s="614"/>
      <c r="Z67" s="614"/>
      <c r="AA67" s="614"/>
      <c r="AB67" s="614"/>
      <c r="AC67" s="614"/>
      <c r="AD67" s="614"/>
      <c r="AE67" s="614"/>
      <c r="AF67" s="614"/>
      <c r="AG67" s="614"/>
      <c r="AH67" s="614"/>
      <c r="AI67" s="614"/>
      <c r="AJ67" s="614"/>
      <c r="AK67" s="614"/>
      <c r="AL67" s="614"/>
      <c r="AM67" s="614"/>
      <c r="AN67" s="614"/>
      <c r="AO67" s="614"/>
      <c r="AP67" s="614"/>
      <c r="AQ67" s="614"/>
      <c r="AR67" s="20"/>
      <c r="AS67" s="614"/>
      <c r="AT67" s="614"/>
      <c r="AU67" s="614"/>
      <c r="AV67" s="614"/>
      <c r="AW67" s="614"/>
      <c r="AX67" s="614"/>
      <c r="AY67" s="614"/>
      <c r="AZ67" s="614"/>
      <c r="BA67" s="614"/>
      <c r="BB67" s="614"/>
      <c r="BC67" s="614"/>
      <c r="BD67" s="614"/>
      <c r="BE67" s="614"/>
    </row>
    <row r="68" spans="1:57">
      <c r="A68" s="614"/>
      <c r="B68" s="20"/>
      <c r="C68" s="614"/>
      <c r="D68" s="614"/>
      <c r="E68" s="614"/>
      <c r="F68" s="614"/>
      <c r="G68" s="614"/>
      <c r="H68" s="614"/>
      <c r="I68" s="614"/>
      <c r="J68" s="614"/>
      <c r="K68" s="614"/>
      <c r="L68" s="614"/>
      <c r="M68" s="614"/>
      <c r="N68" s="614"/>
      <c r="O68" s="614"/>
      <c r="P68" s="614"/>
      <c r="Q68" s="614"/>
      <c r="R68" s="614"/>
      <c r="S68" s="614"/>
      <c r="T68" s="614"/>
      <c r="U68" s="614"/>
      <c r="V68" s="614"/>
      <c r="W68" s="614"/>
      <c r="X68" s="614"/>
      <c r="Y68" s="614"/>
      <c r="Z68" s="614"/>
      <c r="AA68" s="614"/>
      <c r="AB68" s="614"/>
      <c r="AC68" s="614"/>
      <c r="AD68" s="614"/>
      <c r="AE68" s="614"/>
      <c r="AF68" s="614"/>
      <c r="AG68" s="614"/>
      <c r="AH68" s="614"/>
      <c r="AI68" s="614"/>
      <c r="AJ68" s="614"/>
      <c r="AK68" s="614"/>
      <c r="AL68" s="614"/>
      <c r="AM68" s="614"/>
      <c r="AN68" s="614"/>
      <c r="AO68" s="614"/>
      <c r="AP68" s="614"/>
      <c r="AQ68" s="614"/>
      <c r="AR68" s="20"/>
      <c r="AS68" s="614"/>
      <c r="AT68" s="614"/>
      <c r="AU68" s="614"/>
      <c r="AV68" s="614"/>
      <c r="AW68" s="614"/>
      <c r="AX68" s="614"/>
      <c r="AY68" s="614"/>
      <c r="AZ68" s="614"/>
      <c r="BA68" s="614"/>
      <c r="BB68" s="614"/>
      <c r="BC68" s="614"/>
      <c r="BD68" s="614"/>
      <c r="BE68" s="614"/>
    </row>
    <row r="69" spans="1:57">
      <c r="A69" s="614"/>
      <c r="B69" s="20"/>
      <c r="C69" s="614"/>
      <c r="D69" s="614"/>
      <c r="E69" s="614"/>
      <c r="F69" s="614"/>
      <c r="G69" s="614"/>
      <c r="H69" s="614"/>
      <c r="I69" s="614"/>
      <c r="J69" s="614"/>
      <c r="K69" s="614"/>
      <c r="L69" s="614"/>
      <c r="M69" s="614"/>
      <c r="N69" s="614"/>
      <c r="O69" s="614"/>
      <c r="P69" s="614"/>
      <c r="Q69" s="614"/>
      <c r="R69" s="614"/>
      <c r="S69" s="614"/>
      <c r="T69" s="614"/>
      <c r="U69" s="614"/>
      <c r="V69" s="614"/>
      <c r="W69" s="614"/>
      <c r="X69" s="614"/>
      <c r="Y69" s="614"/>
      <c r="Z69" s="614"/>
      <c r="AA69" s="614"/>
      <c r="AB69" s="614"/>
      <c r="AC69" s="614"/>
      <c r="AD69" s="614"/>
      <c r="AE69" s="614"/>
      <c r="AF69" s="614"/>
      <c r="AG69" s="614"/>
      <c r="AH69" s="614"/>
      <c r="AI69" s="614"/>
      <c r="AJ69" s="614"/>
      <c r="AK69" s="614"/>
      <c r="AL69" s="614"/>
      <c r="AM69" s="614"/>
      <c r="AN69" s="614"/>
      <c r="AO69" s="614"/>
      <c r="AP69" s="614"/>
      <c r="AQ69" s="614"/>
      <c r="AR69" s="20"/>
      <c r="AS69" s="614"/>
      <c r="AT69" s="614"/>
      <c r="AU69" s="614"/>
      <c r="AV69" s="614"/>
      <c r="AW69" s="614"/>
      <c r="AX69" s="614"/>
      <c r="AY69" s="614"/>
      <c r="AZ69" s="614"/>
      <c r="BA69" s="614"/>
      <c r="BB69" s="614"/>
      <c r="BC69" s="614"/>
      <c r="BD69" s="614"/>
      <c r="BE69" s="614"/>
    </row>
    <row r="70" spans="1:57">
      <c r="A70" s="614"/>
      <c r="B70" s="20"/>
      <c r="C70" s="614"/>
      <c r="D70" s="614"/>
      <c r="E70" s="614"/>
      <c r="F70" s="614"/>
      <c r="G70" s="614"/>
      <c r="H70" s="614"/>
      <c r="I70" s="614"/>
      <c r="J70" s="614"/>
      <c r="K70" s="614"/>
      <c r="L70" s="614"/>
      <c r="M70" s="614"/>
      <c r="N70" s="614"/>
      <c r="O70" s="614"/>
      <c r="P70" s="614"/>
      <c r="Q70" s="614"/>
      <c r="R70" s="614"/>
      <c r="S70" s="614"/>
      <c r="T70" s="614"/>
      <c r="U70" s="614"/>
      <c r="V70" s="614"/>
      <c r="W70" s="614"/>
      <c r="X70" s="614"/>
      <c r="Y70" s="614"/>
      <c r="Z70" s="614"/>
      <c r="AA70" s="614"/>
      <c r="AB70" s="614"/>
      <c r="AC70" s="614"/>
      <c r="AD70" s="614"/>
      <c r="AE70" s="614"/>
      <c r="AF70" s="614"/>
      <c r="AG70" s="614"/>
      <c r="AH70" s="614"/>
      <c r="AI70" s="614"/>
      <c r="AJ70" s="614"/>
      <c r="AK70" s="614"/>
      <c r="AL70" s="614"/>
      <c r="AM70" s="614"/>
      <c r="AN70" s="614"/>
      <c r="AO70" s="614"/>
      <c r="AP70" s="614"/>
      <c r="AQ70" s="614"/>
      <c r="AR70" s="20"/>
      <c r="AS70" s="614"/>
      <c r="AT70" s="614"/>
      <c r="AU70" s="614"/>
      <c r="AV70" s="614"/>
      <c r="AW70" s="614"/>
      <c r="AX70" s="614"/>
      <c r="AY70" s="614"/>
      <c r="AZ70" s="614"/>
      <c r="BA70" s="614"/>
      <c r="BB70" s="614"/>
      <c r="BC70" s="614"/>
      <c r="BD70" s="614"/>
      <c r="BE70" s="614"/>
    </row>
    <row r="71" spans="1:57">
      <c r="A71" s="614"/>
      <c r="B71" s="20"/>
      <c r="C71" s="614"/>
      <c r="D71" s="614"/>
      <c r="E71" s="614"/>
      <c r="F71" s="614"/>
      <c r="G71" s="614"/>
      <c r="H71" s="614"/>
      <c r="I71" s="614"/>
      <c r="J71" s="614"/>
      <c r="K71" s="614"/>
      <c r="L71" s="614"/>
      <c r="M71" s="614"/>
      <c r="N71" s="614"/>
      <c r="O71" s="614"/>
      <c r="P71" s="614"/>
      <c r="Q71" s="614"/>
      <c r="R71" s="614"/>
      <c r="S71" s="614"/>
      <c r="T71" s="614"/>
      <c r="U71" s="614"/>
      <c r="V71" s="614"/>
      <c r="W71" s="614"/>
      <c r="X71" s="614"/>
      <c r="Y71" s="614"/>
      <c r="Z71" s="614"/>
      <c r="AA71" s="614"/>
      <c r="AB71" s="614"/>
      <c r="AC71" s="614"/>
      <c r="AD71" s="614"/>
      <c r="AE71" s="614"/>
      <c r="AF71" s="614"/>
      <c r="AG71" s="614"/>
      <c r="AH71" s="614"/>
      <c r="AI71" s="614"/>
      <c r="AJ71" s="614"/>
      <c r="AK71" s="614"/>
      <c r="AL71" s="614"/>
      <c r="AM71" s="614"/>
      <c r="AN71" s="614"/>
      <c r="AO71" s="614"/>
      <c r="AP71" s="614"/>
      <c r="AQ71" s="614"/>
      <c r="AR71" s="20"/>
      <c r="AS71" s="614"/>
      <c r="AT71" s="614"/>
      <c r="AU71" s="614"/>
      <c r="AV71" s="614"/>
      <c r="AW71" s="614"/>
      <c r="AX71" s="614"/>
      <c r="AY71" s="614"/>
      <c r="AZ71" s="614"/>
      <c r="BA71" s="614"/>
      <c r="BB71" s="614"/>
      <c r="BC71" s="614"/>
      <c r="BD71" s="614"/>
      <c r="BE71" s="614"/>
    </row>
    <row r="72" spans="1:57">
      <c r="A72" s="614"/>
      <c r="B72" s="20"/>
      <c r="C72" s="614"/>
      <c r="D72" s="614"/>
      <c r="E72" s="614"/>
      <c r="F72" s="614"/>
      <c r="G72" s="614"/>
      <c r="H72" s="614"/>
      <c r="I72" s="614"/>
      <c r="J72" s="614"/>
      <c r="K72" s="614"/>
      <c r="L72" s="614"/>
      <c r="M72" s="614"/>
      <c r="N72" s="614"/>
      <c r="O72" s="614"/>
      <c r="P72" s="614"/>
      <c r="Q72" s="614"/>
      <c r="R72" s="614"/>
      <c r="S72" s="614"/>
      <c r="T72" s="614"/>
      <c r="U72" s="614"/>
      <c r="V72" s="614"/>
      <c r="W72" s="614"/>
      <c r="X72" s="614"/>
      <c r="Y72" s="614"/>
      <c r="Z72" s="614"/>
      <c r="AA72" s="614"/>
      <c r="AB72" s="614"/>
      <c r="AC72" s="614"/>
      <c r="AD72" s="614"/>
      <c r="AE72" s="614"/>
      <c r="AF72" s="614"/>
      <c r="AG72" s="614"/>
      <c r="AH72" s="614"/>
      <c r="AI72" s="614"/>
      <c r="AJ72" s="614"/>
      <c r="AK72" s="614"/>
      <c r="AL72" s="614"/>
      <c r="AM72" s="614"/>
      <c r="AN72" s="614"/>
      <c r="AO72" s="614"/>
      <c r="AP72" s="614"/>
      <c r="AQ72" s="614"/>
      <c r="AR72" s="20"/>
      <c r="AS72" s="614"/>
      <c r="AT72" s="614"/>
      <c r="AU72" s="614"/>
      <c r="AV72" s="614"/>
      <c r="AW72" s="614"/>
      <c r="AX72" s="614"/>
      <c r="AY72" s="614"/>
      <c r="AZ72" s="614"/>
      <c r="BA72" s="614"/>
      <c r="BB72" s="614"/>
      <c r="BC72" s="614"/>
      <c r="BD72" s="614"/>
      <c r="BE72" s="614"/>
    </row>
    <row r="73" spans="1:57">
      <c r="A73" s="614"/>
      <c r="B73" s="20"/>
      <c r="C73" s="614"/>
      <c r="D73" s="614"/>
      <c r="E73" s="614"/>
      <c r="F73" s="614"/>
      <c r="G73" s="614"/>
      <c r="H73" s="614"/>
      <c r="I73" s="614"/>
      <c r="J73" s="614"/>
      <c r="K73" s="614"/>
      <c r="L73" s="614"/>
      <c r="M73" s="614"/>
      <c r="N73" s="614"/>
      <c r="O73" s="614"/>
      <c r="P73" s="614"/>
      <c r="Q73" s="614"/>
      <c r="R73" s="614"/>
      <c r="S73" s="614"/>
      <c r="T73" s="614"/>
      <c r="U73" s="614"/>
      <c r="V73" s="614"/>
      <c r="W73" s="614"/>
      <c r="X73" s="614"/>
      <c r="Y73" s="614"/>
      <c r="Z73" s="614"/>
      <c r="AA73" s="614"/>
      <c r="AB73" s="614"/>
      <c r="AC73" s="614"/>
      <c r="AD73" s="614"/>
      <c r="AE73" s="614"/>
      <c r="AF73" s="614"/>
      <c r="AG73" s="614"/>
      <c r="AH73" s="614"/>
      <c r="AI73" s="614"/>
      <c r="AJ73" s="614"/>
      <c r="AK73" s="614"/>
      <c r="AL73" s="614"/>
      <c r="AM73" s="614"/>
      <c r="AN73" s="614"/>
      <c r="AO73" s="614"/>
      <c r="AP73" s="614"/>
      <c r="AQ73" s="614"/>
      <c r="AR73" s="20"/>
      <c r="AS73" s="614"/>
      <c r="AT73" s="614"/>
      <c r="AU73" s="614"/>
      <c r="AV73" s="614"/>
      <c r="AW73" s="614"/>
      <c r="AX73" s="614"/>
      <c r="AY73" s="614"/>
      <c r="AZ73" s="614"/>
      <c r="BA73" s="614"/>
      <c r="BB73" s="614"/>
      <c r="BC73" s="614"/>
      <c r="BD73" s="614"/>
      <c r="BE73" s="614"/>
    </row>
    <row r="74" spans="1:57">
      <c r="A74" s="614"/>
      <c r="B74" s="20"/>
      <c r="C74" s="614"/>
      <c r="D74" s="614"/>
      <c r="E74" s="614"/>
      <c r="F74" s="614"/>
      <c r="G74" s="614"/>
      <c r="H74" s="614"/>
      <c r="I74" s="614"/>
      <c r="J74" s="614"/>
      <c r="K74" s="614"/>
      <c r="L74" s="614"/>
      <c r="M74" s="614"/>
      <c r="N74" s="614"/>
      <c r="O74" s="614"/>
      <c r="P74" s="614"/>
      <c r="Q74" s="614"/>
      <c r="R74" s="614"/>
      <c r="S74" s="614"/>
      <c r="T74" s="614"/>
      <c r="U74" s="614"/>
      <c r="V74" s="614"/>
      <c r="W74" s="614"/>
      <c r="X74" s="614"/>
      <c r="Y74" s="614"/>
      <c r="Z74" s="614"/>
      <c r="AA74" s="614"/>
      <c r="AB74" s="614"/>
      <c r="AC74" s="614"/>
      <c r="AD74" s="614"/>
      <c r="AE74" s="614"/>
      <c r="AF74" s="614"/>
      <c r="AG74" s="614"/>
      <c r="AH74" s="614"/>
      <c r="AI74" s="614"/>
      <c r="AJ74" s="614"/>
      <c r="AK74" s="614"/>
      <c r="AL74" s="614"/>
      <c r="AM74" s="614"/>
      <c r="AN74" s="614"/>
      <c r="AO74" s="614"/>
      <c r="AP74" s="614"/>
      <c r="AQ74" s="614"/>
      <c r="AR74" s="20"/>
      <c r="AS74" s="614"/>
      <c r="AT74" s="614"/>
      <c r="AU74" s="614"/>
      <c r="AV74" s="614"/>
      <c r="AW74" s="614"/>
      <c r="AX74" s="614"/>
      <c r="AY74" s="614"/>
      <c r="AZ74" s="614"/>
      <c r="BA74" s="614"/>
      <c r="BB74" s="614"/>
      <c r="BC74" s="614"/>
      <c r="BD74" s="614"/>
      <c r="BE74" s="614"/>
    </row>
    <row r="75" spans="1:57" s="2" customFormat="1" ht="12.75">
      <c r="A75" s="617"/>
      <c r="B75" s="32"/>
      <c r="C75" s="617"/>
      <c r="D75" s="48" t="s">
        <v>50</v>
      </c>
      <c r="E75" s="616"/>
      <c r="F75" s="616"/>
      <c r="G75" s="616"/>
      <c r="H75" s="616"/>
      <c r="I75" s="616"/>
      <c r="J75" s="616"/>
      <c r="K75" s="616"/>
      <c r="L75" s="616"/>
      <c r="M75" s="616"/>
      <c r="N75" s="616"/>
      <c r="O75" s="616"/>
      <c r="P75" s="616"/>
      <c r="Q75" s="616"/>
      <c r="R75" s="616"/>
      <c r="S75" s="616"/>
      <c r="T75" s="616"/>
      <c r="U75" s="616"/>
      <c r="V75" s="48" t="s">
        <v>51</v>
      </c>
      <c r="W75" s="616"/>
      <c r="X75" s="616"/>
      <c r="Y75" s="616"/>
      <c r="Z75" s="616"/>
      <c r="AA75" s="616"/>
      <c r="AB75" s="616"/>
      <c r="AC75" s="616"/>
      <c r="AD75" s="616"/>
      <c r="AE75" s="616"/>
      <c r="AF75" s="616"/>
      <c r="AG75" s="616"/>
      <c r="AH75" s="48" t="s">
        <v>50</v>
      </c>
      <c r="AI75" s="616"/>
      <c r="AJ75" s="616"/>
      <c r="AK75" s="616"/>
      <c r="AL75" s="616"/>
      <c r="AM75" s="48" t="s">
        <v>51</v>
      </c>
      <c r="AN75" s="616"/>
      <c r="AO75" s="616"/>
      <c r="AP75" s="617"/>
      <c r="AQ75" s="617"/>
      <c r="AR75" s="32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617"/>
    </row>
    <row r="76" spans="1:57" s="2" customFormat="1">
      <c r="A76" s="617"/>
      <c r="B76" s="32"/>
      <c r="C76" s="617"/>
      <c r="D76" s="617"/>
      <c r="E76" s="617"/>
      <c r="F76" s="617"/>
      <c r="G76" s="617"/>
      <c r="H76" s="617"/>
      <c r="I76" s="617"/>
      <c r="J76" s="617"/>
      <c r="K76" s="617"/>
      <c r="L76" s="617"/>
      <c r="M76" s="617"/>
      <c r="N76" s="617"/>
      <c r="O76" s="617"/>
      <c r="P76" s="617"/>
      <c r="Q76" s="617"/>
      <c r="R76" s="617"/>
      <c r="S76" s="617"/>
      <c r="T76" s="617"/>
      <c r="U76" s="617"/>
      <c r="V76" s="617"/>
      <c r="W76" s="617"/>
      <c r="X76" s="617"/>
      <c r="Y76" s="617"/>
      <c r="Z76" s="617"/>
      <c r="AA76" s="617"/>
      <c r="AB76" s="617"/>
      <c r="AC76" s="617"/>
      <c r="AD76" s="617"/>
      <c r="AE76" s="617"/>
      <c r="AF76" s="617"/>
      <c r="AG76" s="617"/>
      <c r="AH76" s="617"/>
      <c r="AI76" s="617"/>
      <c r="AJ76" s="617"/>
      <c r="AK76" s="617"/>
      <c r="AL76" s="617"/>
      <c r="AM76" s="617"/>
      <c r="AN76" s="617"/>
      <c r="AO76" s="617"/>
      <c r="AP76" s="617"/>
      <c r="AQ76" s="617"/>
      <c r="AR76" s="32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617"/>
    </row>
    <row r="77" spans="1:57" s="2" customFormat="1" ht="6.95" customHeight="1">
      <c r="A77" s="617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2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617"/>
    </row>
    <row r="78" spans="1:57">
      <c r="A78" s="614"/>
      <c r="B78" s="614"/>
      <c r="C78" s="614"/>
      <c r="D78" s="614"/>
      <c r="E78" s="614"/>
      <c r="F78" s="614"/>
      <c r="G78" s="614"/>
      <c r="H78" s="614"/>
      <c r="I78" s="614"/>
      <c r="J78" s="614"/>
      <c r="K78" s="614"/>
      <c r="L78" s="614"/>
      <c r="M78" s="614"/>
      <c r="N78" s="614"/>
      <c r="O78" s="614"/>
      <c r="P78" s="614"/>
      <c r="Q78" s="614"/>
      <c r="R78" s="614"/>
      <c r="S78" s="614"/>
      <c r="T78" s="614"/>
      <c r="U78" s="614"/>
      <c r="V78" s="614"/>
      <c r="W78" s="614"/>
      <c r="X78" s="614"/>
      <c r="Y78" s="614"/>
      <c r="Z78" s="614"/>
      <c r="AA78" s="614"/>
      <c r="AB78" s="614"/>
      <c r="AC78" s="614"/>
      <c r="AD78" s="614"/>
      <c r="AE78" s="614"/>
      <c r="AF78" s="614"/>
      <c r="AG78" s="614"/>
      <c r="AH78" s="614"/>
      <c r="AI78" s="614"/>
      <c r="AJ78" s="614"/>
      <c r="AK78" s="614"/>
      <c r="AL78" s="614"/>
      <c r="AM78" s="614"/>
      <c r="AN78" s="614"/>
      <c r="AO78" s="614"/>
      <c r="AP78" s="614"/>
      <c r="AQ78" s="614"/>
      <c r="AR78" s="614"/>
      <c r="AS78" s="614"/>
      <c r="AT78" s="614"/>
      <c r="AU78" s="614"/>
      <c r="AV78" s="614"/>
      <c r="AW78" s="614"/>
      <c r="AX78" s="614"/>
      <c r="AY78" s="614"/>
      <c r="AZ78" s="614"/>
      <c r="BA78" s="614"/>
      <c r="BB78" s="614"/>
      <c r="BC78" s="614"/>
      <c r="BD78" s="614"/>
      <c r="BE78" s="614"/>
    </row>
    <row r="79" spans="1:57">
      <c r="A79" s="614"/>
      <c r="B79" s="614"/>
      <c r="C79" s="614"/>
      <c r="D79" s="614"/>
      <c r="E79" s="614"/>
      <c r="F79" s="614"/>
      <c r="G79" s="614"/>
      <c r="H79" s="614"/>
      <c r="I79" s="614"/>
      <c r="J79" s="614"/>
      <c r="K79" s="614"/>
      <c r="L79" s="614"/>
      <c r="M79" s="614"/>
      <c r="N79" s="614"/>
      <c r="O79" s="614"/>
      <c r="P79" s="614"/>
      <c r="Q79" s="614"/>
      <c r="R79" s="614"/>
      <c r="S79" s="614"/>
      <c r="T79" s="614"/>
      <c r="U79" s="614"/>
      <c r="V79" s="614"/>
      <c r="W79" s="614"/>
      <c r="X79" s="614"/>
      <c r="Y79" s="614"/>
      <c r="Z79" s="614"/>
      <c r="AA79" s="614"/>
      <c r="AB79" s="614"/>
      <c r="AC79" s="614"/>
      <c r="AD79" s="614"/>
      <c r="AE79" s="614"/>
      <c r="AF79" s="614"/>
      <c r="AG79" s="614"/>
      <c r="AH79" s="614"/>
      <c r="AI79" s="614"/>
      <c r="AJ79" s="614"/>
      <c r="AK79" s="614"/>
      <c r="AL79" s="614"/>
      <c r="AM79" s="614"/>
      <c r="AN79" s="614"/>
      <c r="AO79" s="614"/>
      <c r="AP79" s="614"/>
      <c r="AQ79" s="614"/>
      <c r="AR79" s="614"/>
      <c r="AS79" s="614"/>
      <c r="AT79" s="614"/>
      <c r="AU79" s="614"/>
      <c r="AV79" s="614"/>
      <c r="AW79" s="614"/>
      <c r="AX79" s="614"/>
      <c r="AY79" s="614"/>
      <c r="AZ79" s="614"/>
      <c r="BA79" s="614"/>
      <c r="BB79" s="614"/>
      <c r="BC79" s="614"/>
      <c r="BD79" s="614"/>
      <c r="BE79" s="614"/>
    </row>
    <row r="80" spans="1:57">
      <c r="A80" s="614"/>
      <c r="B80" s="614"/>
      <c r="C80" s="614"/>
      <c r="D80" s="614"/>
      <c r="E80" s="614"/>
      <c r="F80" s="614"/>
      <c r="G80" s="614"/>
      <c r="H80" s="614"/>
      <c r="I80" s="614"/>
      <c r="J80" s="614"/>
      <c r="K80" s="614"/>
      <c r="L80" s="614"/>
      <c r="M80" s="614"/>
      <c r="N80" s="614"/>
      <c r="O80" s="614"/>
      <c r="P80" s="614"/>
      <c r="Q80" s="614"/>
      <c r="R80" s="614"/>
      <c r="S80" s="614"/>
      <c r="T80" s="614"/>
      <c r="U80" s="614"/>
      <c r="V80" s="614"/>
      <c r="W80" s="614"/>
      <c r="X80" s="614"/>
      <c r="Y80" s="614"/>
      <c r="Z80" s="614"/>
      <c r="AA80" s="614"/>
      <c r="AB80" s="614"/>
      <c r="AC80" s="614"/>
      <c r="AD80" s="614"/>
      <c r="AE80" s="614"/>
      <c r="AF80" s="614"/>
      <c r="AG80" s="614"/>
      <c r="AH80" s="614"/>
      <c r="AI80" s="614"/>
      <c r="AJ80" s="614"/>
      <c r="AK80" s="614"/>
      <c r="AL80" s="614"/>
      <c r="AM80" s="614"/>
      <c r="AN80" s="614"/>
      <c r="AO80" s="614"/>
      <c r="AP80" s="614"/>
      <c r="AQ80" s="614"/>
      <c r="AR80" s="614"/>
      <c r="AS80" s="614"/>
      <c r="AT80" s="614"/>
      <c r="AU80" s="614"/>
      <c r="AV80" s="614"/>
      <c r="AW80" s="614"/>
      <c r="AX80" s="614"/>
      <c r="AY80" s="614"/>
      <c r="AZ80" s="614"/>
      <c r="BA80" s="614"/>
      <c r="BB80" s="614"/>
      <c r="BC80" s="614"/>
      <c r="BD80" s="614"/>
      <c r="BE80" s="614"/>
    </row>
    <row r="81" spans="1:91" s="2" customFormat="1" ht="6.95" customHeight="1">
      <c r="A81" s="617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2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617"/>
    </row>
    <row r="82" spans="1:91" s="2" customFormat="1" ht="24.95" customHeight="1">
      <c r="A82" s="617"/>
      <c r="B82" s="32"/>
      <c r="C82" s="22" t="s">
        <v>54</v>
      </c>
      <c r="D82" s="617"/>
      <c r="E82" s="617"/>
      <c r="F82" s="617"/>
      <c r="G82" s="617"/>
      <c r="H82" s="617"/>
      <c r="I82" s="617"/>
      <c r="J82" s="617"/>
      <c r="K82" s="617"/>
      <c r="L82" s="617"/>
      <c r="M82" s="617"/>
      <c r="N82" s="617"/>
      <c r="O82" s="617"/>
      <c r="P82" s="617"/>
      <c r="Q82" s="617"/>
      <c r="R82" s="617"/>
      <c r="S82" s="617"/>
      <c r="T82" s="617"/>
      <c r="U82" s="617"/>
      <c r="V82" s="617"/>
      <c r="W82" s="617"/>
      <c r="X82" s="617"/>
      <c r="Y82" s="617"/>
      <c r="Z82" s="617"/>
      <c r="AA82" s="617"/>
      <c r="AB82" s="617"/>
      <c r="AC82" s="617"/>
      <c r="AD82" s="617"/>
      <c r="AE82" s="617"/>
      <c r="AF82" s="617"/>
      <c r="AG82" s="617"/>
      <c r="AH82" s="617"/>
      <c r="AI82" s="617"/>
      <c r="AJ82" s="617"/>
      <c r="AK82" s="617"/>
      <c r="AL82" s="617"/>
      <c r="AM82" s="617"/>
      <c r="AN82" s="617"/>
      <c r="AO82" s="617"/>
      <c r="AP82" s="617"/>
      <c r="AQ82" s="617"/>
      <c r="AR82" s="32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617"/>
    </row>
    <row r="83" spans="1:91" s="2" customFormat="1" ht="6.95" customHeight="1">
      <c r="A83" s="617"/>
      <c r="B83" s="32"/>
      <c r="C83" s="617"/>
      <c r="D83" s="617"/>
      <c r="E83" s="617"/>
      <c r="F83" s="617"/>
      <c r="G83" s="617"/>
      <c r="H83" s="617"/>
      <c r="I83" s="617"/>
      <c r="J83" s="617"/>
      <c r="K83" s="617"/>
      <c r="L83" s="617"/>
      <c r="M83" s="617"/>
      <c r="N83" s="617"/>
      <c r="O83" s="617"/>
      <c r="P83" s="617"/>
      <c r="Q83" s="617"/>
      <c r="R83" s="617"/>
      <c r="S83" s="617"/>
      <c r="T83" s="617"/>
      <c r="U83" s="617"/>
      <c r="V83" s="617"/>
      <c r="W83" s="617"/>
      <c r="X83" s="617"/>
      <c r="Y83" s="617"/>
      <c r="Z83" s="617"/>
      <c r="AA83" s="617"/>
      <c r="AB83" s="617"/>
      <c r="AC83" s="617"/>
      <c r="AD83" s="617"/>
      <c r="AE83" s="617"/>
      <c r="AF83" s="617"/>
      <c r="AG83" s="617"/>
      <c r="AH83" s="617"/>
      <c r="AI83" s="617"/>
      <c r="AJ83" s="617"/>
      <c r="AK83" s="617"/>
      <c r="AL83" s="617"/>
      <c r="AM83" s="617"/>
      <c r="AN83" s="617"/>
      <c r="AO83" s="617"/>
      <c r="AP83" s="617"/>
      <c r="AQ83" s="617"/>
      <c r="AR83" s="32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617"/>
    </row>
    <row r="84" spans="1:91" s="4" customFormat="1" ht="12" customHeight="1">
      <c r="A84" s="610"/>
      <c r="B84" s="54"/>
      <c r="C84" s="618" t="s">
        <v>13</v>
      </c>
      <c r="D84" s="610"/>
      <c r="E84" s="610"/>
      <c r="F84" s="610"/>
      <c r="G84" s="610"/>
      <c r="H84" s="610"/>
      <c r="I84" s="610"/>
      <c r="J84" s="610"/>
      <c r="K84" s="610"/>
      <c r="L84" s="610" t="str">
        <f>K5</f>
        <v>HORICE23</v>
      </c>
      <c r="M84" s="610"/>
      <c r="N84" s="610"/>
      <c r="O84" s="610"/>
      <c r="P84" s="610"/>
      <c r="Q84" s="610"/>
      <c r="R84" s="610"/>
      <c r="S84" s="610"/>
      <c r="T84" s="610"/>
      <c r="U84" s="610"/>
      <c r="V84" s="610"/>
      <c r="W84" s="610"/>
      <c r="X84" s="610"/>
      <c r="Y84" s="610"/>
      <c r="Z84" s="610"/>
      <c r="AA84" s="610"/>
      <c r="AB84" s="610"/>
      <c r="AC84" s="610"/>
      <c r="AD84" s="610"/>
      <c r="AE84" s="610"/>
      <c r="AF84" s="610"/>
      <c r="AG84" s="610"/>
      <c r="AH84" s="610"/>
      <c r="AI84" s="610"/>
      <c r="AJ84" s="610"/>
      <c r="AK84" s="610"/>
      <c r="AL84" s="610"/>
      <c r="AM84" s="610"/>
      <c r="AN84" s="610"/>
      <c r="AO84" s="610"/>
      <c r="AP84" s="610"/>
      <c r="AQ84" s="610"/>
      <c r="AR84" s="54"/>
      <c r="AS84" s="610"/>
      <c r="AT84" s="610"/>
      <c r="AU84" s="610"/>
      <c r="AV84" s="610"/>
      <c r="AW84" s="610"/>
      <c r="AX84" s="610"/>
      <c r="AY84" s="610"/>
      <c r="AZ84" s="610"/>
      <c r="BA84" s="610"/>
      <c r="BB84" s="610"/>
      <c r="BC84" s="610"/>
      <c r="BD84" s="610"/>
      <c r="BE84" s="610"/>
    </row>
    <row r="85" spans="1:91" s="5" customFormat="1" ht="36.950000000000003" customHeight="1">
      <c r="A85" s="609"/>
      <c r="B85" s="56"/>
      <c r="C85" s="57" t="s">
        <v>16</v>
      </c>
      <c r="D85" s="609"/>
      <c r="E85" s="609"/>
      <c r="F85" s="609"/>
      <c r="G85" s="609"/>
      <c r="H85" s="609"/>
      <c r="I85" s="609"/>
      <c r="J85" s="609"/>
      <c r="K85" s="609"/>
      <c r="L85" s="635" t="str">
        <f>K6</f>
        <v>Střední škola řemesel a ZŠ-rekonstrukce kuchyně</v>
      </c>
      <c r="M85" s="636"/>
      <c r="N85" s="636"/>
      <c r="O85" s="636"/>
      <c r="P85" s="636"/>
      <c r="Q85" s="636"/>
      <c r="R85" s="636"/>
      <c r="S85" s="636"/>
      <c r="T85" s="636"/>
      <c r="U85" s="636"/>
      <c r="V85" s="636"/>
      <c r="W85" s="636"/>
      <c r="X85" s="636"/>
      <c r="Y85" s="636"/>
      <c r="Z85" s="636"/>
      <c r="AA85" s="636"/>
      <c r="AB85" s="636"/>
      <c r="AC85" s="636"/>
      <c r="AD85" s="636"/>
      <c r="AE85" s="636"/>
      <c r="AF85" s="636"/>
      <c r="AG85" s="636"/>
      <c r="AH85" s="636"/>
      <c r="AI85" s="636"/>
      <c r="AJ85" s="636"/>
      <c r="AK85" s="609"/>
      <c r="AL85" s="609"/>
      <c r="AM85" s="609"/>
      <c r="AN85" s="609"/>
      <c r="AO85" s="609"/>
      <c r="AP85" s="609"/>
      <c r="AQ85" s="609"/>
      <c r="AR85" s="56"/>
      <c r="AS85" s="609"/>
      <c r="AT85" s="609"/>
      <c r="AU85" s="609"/>
      <c r="AV85" s="609"/>
      <c r="AW85" s="609"/>
      <c r="AX85" s="609"/>
      <c r="AY85" s="609"/>
      <c r="AZ85" s="609"/>
      <c r="BA85" s="609"/>
      <c r="BB85" s="609"/>
      <c r="BC85" s="609"/>
      <c r="BD85" s="609"/>
      <c r="BE85" s="609"/>
    </row>
    <row r="86" spans="1:91" s="2" customFormat="1" ht="6.95" customHeight="1">
      <c r="A86" s="617"/>
      <c r="B86" s="32"/>
      <c r="C86" s="617"/>
      <c r="D86" s="617"/>
      <c r="E86" s="617"/>
      <c r="F86" s="617"/>
      <c r="G86" s="617"/>
      <c r="H86" s="617"/>
      <c r="I86" s="617"/>
      <c r="J86" s="617"/>
      <c r="K86" s="617"/>
      <c r="L86" s="617"/>
      <c r="M86" s="617"/>
      <c r="N86" s="617"/>
      <c r="O86" s="617"/>
      <c r="P86" s="617"/>
      <c r="Q86" s="617"/>
      <c r="R86" s="617"/>
      <c r="S86" s="617"/>
      <c r="T86" s="617"/>
      <c r="U86" s="617"/>
      <c r="V86" s="617"/>
      <c r="W86" s="617"/>
      <c r="X86" s="617"/>
      <c r="Y86" s="617"/>
      <c r="Z86" s="617"/>
      <c r="AA86" s="617"/>
      <c r="AB86" s="617"/>
      <c r="AC86" s="617"/>
      <c r="AD86" s="617"/>
      <c r="AE86" s="617"/>
      <c r="AF86" s="617"/>
      <c r="AG86" s="617"/>
      <c r="AH86" s="617"/>
      <c r="AI86" s="617"/>
      <c r="AJ86" s="617"/>
      <c r="AK86" s="617"/>
      <c r="AL86" s="617"/>
      <c r="AM86" s="617"/>
      <c r="AN86" s="617"/>
      <c r="AO86" s="617"/>
      <c r="AP86" s="617"/>
      <c r="AQ86" s="617"/>
      <c r="AR86" s="32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617"/>
    </row>
    <row r="87" spans="1:91" s="2" customFormat="1" ht="12" customHeight="1">
      <c r="A87" s="617"/>
      <c r="B87" s="32"/>
      <c r="C87" s="618" t="s">
        <v>20</v>
      </c>
      <c r="D87" s="617"/>
      <c r="E87" s="617"/>
      <c r="F87" s="617"/>
      <c r="G87" s="617"/>
      <c r="H87" s="617"/>
      <c r="I87" s="617"/>
      <c r="J87" s="617"/>
      <c r="K87" s="617"/>
      <c r="L87" s="59" t="str">
        <f>IF(K8="","",K8)</f>
        <v>Hořice,Havlíčkova 54</v>
      </c>
      <c r="M87" s="617"/>
      <c r="N87" s="617"/>
      <c r="O87" s="617"/>
      <c r="P87" s="617"/>
      <c r="Q87" s="617"/>
      <c r="R87" s="617"/>
      <c r="S87" s="617"/>
      <c r="T87" s="617"/>
      <c r="U87" s="617"/>
      <c r="V87" s="617"/>
      <c r="W87" s="617"/>
      <c r="X87" s="617"/>
      <c r="Y87" s="617"/>
      <c r="Z87" s="617"/>
      <c r="AA87" s="617"/>
      <c r="AB87" s="617"/>
      <c r="AC87" s="617"/>
      <c r="AD87" s="617"/>
      <c r="AE87" s="617"/>
      <c r="AF87" s="617"/>
      <c r="AG87" s="617"/>
      <c r="AH87" s="617"/>
      <c r="AI87" s="618" t="s">
        <v>22</v>
      </c>
      <c r="AJ87" s="617"/>
      <c r="AK87" s="617"/>
      <c r="AL87" s="617"/>
      <c r="AM87" s="637" t="str">
        <f>IF(AN8= "","",AN8)</f>
        <v>01_2023</v>
      </c>
      <c r="AN87" s="637"/>
      <c r="AO87" s="617"/>
      <c r="AP87" s="617"/>
      <c r="AQ87" s="617"/>
      <c r="AR87" s="32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617"/>
    </row>
    <row r="88" spans="1:91" s="2" customFormat="1" ht="6.95" customHeight="1">
      <c r="A88" s="617"/>
      <c r="B88" s="32"/>
      <c r="C88" s="617"/>
      <c r="D88" s="617"/>
      <c r="E88" s="617"/>
      <c r="F88" s="617"/>
      <c r="G88" s="617"/>
      <c r="H88" s="617"/>
      <c r="I88" s="617"/>
      <c r="J88" s="617"/>
      <c r="K88" s="617"/>
      <c r="L88" s="617"/>
      <c r="M88" s="617"/>
      <c r="N88" s="617"/>
      <c r="O88" s="617"/>
      <c r="P88" s="617"/>
      <c r="Q88" s="617"/>
      <c r="R88" s="617"/>
      <c r="S88" s="617"/>
      <c r="T88" s="617"/>
      <c r="U88" s="617"/>
      <c r="V88" s="617"/>
      <c r="W88" s="617"/>
      <c r="X88" s="617"/>
      <c r="Y88" s="617"/>
      <c r="Z88" s="617"/>
      <c r="AA88" s="617"/>
      <c r="AB88" s="617"/>
      <c r="AC88" s="617"/>
      <c r="AD88" s="617"/>
      <c r="AE88" s="617"/>
      <c r="AF88" s="617"/>
      <c r="AG88" s="617"/>
      <c r="AH88" s="617"/>
      <c r="AI88" s="617"/>
      <c r="AJ88" s="617"/>
      <c r="AK88" s="617"/>
      <c r="AL88" s="617"/>
      <c r="AM88" s="617"/>
      <c r="AN88" s="617"/>
      <c r="AO88" s="617"/>
      <c r="AP88" s="617"/>
      <c r="AQ88" s="617"/>
      <c r="AR88" s="32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617"/>
    </row>
    <row r="89" spans="1:91" s="2" customFormat="1" ht="15.2" customHeight="1">
      <c r="A89" s="617"/>
      <c r="B89" s="32"/>
      <c r="C89" s="618" t="s">
        <v>23</v>
      </c>
      <c r="D89" s="617"/>
      <c r="E89" s="617"/>
      <c r="F89" s="617"/>
      <c r="G89" s="617"/>
      <c r="H89" s="617"/>
      <c r="I89" s="617"/>
      <c r="J89" s="617"/>
      <c r="K89" s="617"/>
      <c r="L89" s="610" t="str">
        <f>IF(E11= "","",E11)</f>
        <v>SŠŘ a ZŠ Hořice Havláčkova 54</v>
      </c>
      <c r="M89" s="617"/>
      <c r="N89" s="617"/>
      <c r="O89" s="617"/>
      <c r="P89" s="617"/>
      <c r="Q89" s="617"/>
      <c r="R89" s="617"/>
      <c r="S89" s="617"/>
      <c r="T89" s="617"/>
      <c r="U89" s="617"/>
      <c r="V89" s="617"/>
      <c r="W89" s="617"/>
      <c r="X89" s="617"/>
      <c r="Y89" s="617"/>
      <c r="Z89" s="617"/>
      <c r="AA89" s="617"/>
      <c r="AB89" s="617"/>
      <c r="AC89" s="617"/>
      <c r="AD89" s="617"/>
      <c r="AE89" s="617"/>
      <c r="AF89" s="617"/>
      <c r="AG89" s="617"/>
      <c r="AH89" s="617"/>
      <c r="AI89" s="618" t="s">
        <v>29</v>
      </c>
      <c r="AJ89" s="617"/>
      <c r="AK89" s="617"/>
      <c r="AL89" s="617"/>
      <c r="AM89" s="638" t="str">
        <f>IF(E17="","",E17)</f>
        <v>Pridos Hradec Králové</v>
      </c>
      <c r="AN89" s="639"/>
      <c r="AO89" s="639"/>
      <c r="AP89" s="639"/>
      <c r="AQ89" s="617"/>
      <c r="AR89" s="32"/>
      <c r="AS89" s="640" t="s">
        <v>55</v>
      </c>
      <c r="AT89" s="641"/>
      <c r="AU89" s="154"/>
      <c r="AV89" s="154"/>
      <c r="AW89" s="154"/>
      <c r="AX89" s="154"/>
      <c r="AY89" s="154"/>
      <c r="AZ89" s="154"/>
      <c r="BA89" s="154"/>
      <c r="BB89" s="154"/>
      <c r="BC89" s="154"/>
      <c r="BD89" s="624"/>
      <c r="BE89" s="617"/>
    </row>
    <row r="90" spans="1:91" s="2" customFormat="1" ht="15.2" customHeight="1">
      <c r="A90" s="617"/>
      <c r="B90" s="32"/>
      <c r="C90" s="618" t="s">
        <v>27</v>
      </c>
      <c r="D90" s="617"/>
      <c r="E90" s="617"/>
      <c r="F90" s="617"/>
      <c r="G90" s="617"/>
      <c r="H90" s="617"/>
      <c r="I90" s="617"/>
      <c r="J90" s="617"/>
      <c r="K90" s="617"/>
      <c r="L90" s="610" t="str">
        <f>IF(E14= "Vyplň údaj","",E14)</f>
        <v/>
      </c>
      <c r="M90" s="617"/>
      <c r="N90" s="617"/>
      <c r="O90" s="617"/>
      <c r="P90" s="617"/>
      <c r="Q90" s="617"/>
      <c r="R90" s="617"/>
      <c r="S90" s="617"/>
      <c r="T90" s="617"/>
      <c r="U90" s="617"/>
      <c r="V90" s="617"/>
      <c r="W90" s="617"/>
      <c r="X90" s="617"/>
      <c r="Y90" s="617"/>
      <c r="Z90" s="617"/>
      <c r="AA90" s="617"/>
      <c r="AB90" s="617"/>
      <c r="AC90" s="617"/>
      <c r="AD90" s="617"/>
      <c r="AE90" s="617"/>
      <c r="AF90" s="617"/>
      <c r="AG90" s="617"/>
      <c r="AH90" s="617"/>
      <c r="AI90" s="618" t="s">
        <v>32</v>
      </c>
      <c r="AJ90" s="617"/>
      <c r="AK90" s="617"/>
      <c r="AL90" s="617"/>
      <c r="AM90" s="638" t="str">
        <f>IF(E20="","",E20)</f>
        <v>Ing.Pavel Michálek</v>
      </c>
      <c r="AN90" s="639"/>
      <c r="AO90" s="639"/>
      <c r="AP90" s="639"/>
      <c r="AQ90" s="617"/>
      <c r="AR90" s="32"/>
      <c r="AS90" s="642"/>
      <c r="AT90" s="643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617"/>
    </row>
    <row r="91" spans="1:91" s="2" customFormat="1" ht="10.9" customHeight="1">
      <c r="A91" s="617"/>
      <c r="B91" s="32"/>
      <c r="C91" s="617"/>
      <c r="D91" s="617"/>
      <c r="E91" s="617"/>
      <c r="F91" s="617"/>
      <c r="G91" s="617"/>
      <c r="H91" s="617"/>
      <c r="I91" s="617"/>
      <c r="J91" s="617"/>
      <c r="K91" s="617"/>
      <c r="L91" s="617"/>
      <c r="M91" s="617"/>
      <c r="N91" s="617"/>
      <c r="O91" s="617"/>
      <c r="P91" s="617"/>
      <c r="Q91" s="617"/>
      <c r="R91" s="617"/>
      <c r="S91" s="617"/>
      <c r="T91" s="617"/>
      <c r="U91" s="617"/>
      <c r="V91" s="617"/>
      <c r="W91" s="617"/>
      <c r="X91" s="617"/>
      <c r="Y91" s="617"/>
      <c r="Z91" s="617"/>
      <c r="AA91" s="617"/>
      <c r="AB91" s="617"/>
      <c r="AC91" s="617"/>
      <c r="AD91" s="617"/>
      <c r="AE91" s="617"/>
      <c r="AF91" s="617"/>
      <c r="AG91" s="617"/>
      <c r="AH91" s="617"/>
      <c r="AI91" s="617"/>
      <c r="AJ91" s="617"/>
      <c r="AK91" s="617"/>
      <c r="AL91" s="617"/>
      <c r="AM91" s="617"/>
      <c r="AN91" s="617"/>
      <c r="AO91" s="617"/>
      <c r="AP91" s="617"/>
      <c r="AQ91" s="617"/>
      <c r="AR91" s="32"/>
      <c r="AS91" s="642"/>
      <c r="AT91" s="643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617"/>
    </row>
    <row r="92" spans="1:91" s="2" customFormat="1" ht="29.25" customHeight="1">
      <c r="A92" s="617"/>
      <c r="B92" s="32"/>
      <c r="C92" s="630" t="s">
        <v>56</v>
      </c>
      <c r="D92" s="631"/>
      <c r="E92" s="631"/>
      <c r="F92" s="631"/>
      <c r="G92" s="631"/>
      <c r="H92" s="67"/>
      <c r="I92" s="632" t="s">
        <v>57</v>
      </c>
      <c r="J92" s="631"/>
      <c r="K92" s="631"/>
      <c r="L92" s="631"/>
      <c r="M92" s="631"/>
      <c r="N92" s="631"/>
      <c r="O92" s="631"/>
      <c r="P92" s="631"/>
      <c r="Q92" s="631"/>
      <c r="R92" s="631"/>
      <c r="S92" s="631"/>
      <c r="T92" s="631"/>
      <c r="U92" s="631"/>
      <c r="V92" s="631"/>
      <c r="W92" s="631"/>
      <c r="X92" s="631"/>
      <c r="Y92" s="631"/>
      <c r="Z92" s="631"/>
      <c r="AA92" s="631"/>
      <c r="AB92" s="631"/>
      <c r="AC92" s="631"/>
      <c r="AD92" s="631"/>
      <c r="AE92" s="631"/>
      <c r="AF92" s="631"/>
      <c r="AG92" s="633" t="s">
        <v>58</v>
      </c>
      <c r="AH92" s="631"/>
      <c r="AI92" s="631"/>
      <c r="AJ92" s="631"/>
      <c r="AK92" s="631"/>
      <c r="AL92" s="631"/>
      <c r="AM92" s="631"/>
      <c r="AN92" s="632" t="s">
        <v>59</v>
      </c>
      <c r="AO92" s="631"/>
      <c r="AP92" s="634"/>
      <c r="AQ92" s="68" t="s">
        <v>60</v>
      </c>
      <c r="AR92" s="32"/>
      <c r="AS92" s="69" t="s">
        <v>61</v>
      </c>
      <c r="AT92" s="70" t="s">
        <v>62</v>
      </c>
      <c r="AU92" s="70" t="s">
        <v>63</v>
      </c>
      <c r="AV92" s="70" t="s">
        <v>64</v>
      </c>
      <c r="AW92" s="70" t="s">
        <v>65</v>
      </c>
      <c r="AX92" s="70" t="s">
        <v>66</v>
      </c>
      <c r="AY92" s="70" t="s">
        <v>67</v>
      </c>
      <c r="AZ92" s="70" t="s">
        <v>68</v>
      </c>
      <c r="BA92" s="70" t="s">
        <v>69</v>
      </c>
      <c r="BB92" s="70" t="s">
        <v>70</v>
      </c>
      <c r="BC92" s="70" t="s">
        <v>71</v>
      </c>
      <c r="BD92" s="71" t="s">
        <v>72</v>
      </c>
      <c r="BE92" s="617"/>
    </row>
    <row r="93" spans="1:91" s="2" customFormat="1" ht="10.9" customHeight="1">
      <c r="A93" s="617"/>
      <c r="B93" s="32"/>
      <c r="C93" s="617"/>
      <c r="D93" s="617"/>
      <c r="E93" s="617"/>
      <c r="F93" s="617"/>
      <c r="G93" s="617"/>
      <c r="H93" s="617"/>
      <c r="I93" s="617"/>
      <c r="J93" s="617"/>
      <c r="K93" s="617"/>
      <c r="L93" s="617"/>
      <c r="M93" s="617"/>
      <c r="N93" s="617"/>
      <c r="O93" s="617"/>
      <c r="P93" s="617"/>
      <c r="Q93" s="617"/>
      <c r="R93" s="617"/>
      <c r="S93" s="617"/>
      <c r="T93" s="617"/>
      <c r="U93" s="617"/>
      <c r="V93" s="617"/>
      <c r="W93" s="617"/>
      <c r="X93" s="617"/>
      <c r="Y93" s="617"/>
      <c r="Z93" s="617"/>
      <c r="AA93" s="617"/>
      <c r="AB93" s="617"/>
      <c r="AC93" s="617"/>
      <c r="AD93" s="617"/>
      <c r="AE93" s="617"/>
      <c r="AF93" s="617"/>
      <c r="AG93" s="617"/>
      <c r="AH93" s="617"/>
      <c r="AI93" s="617"/>
      <c r="AJ93" s="617"/>
      <c r="AK93" s="617"/>
      <c r="AL93" s="617"/>
      <c r="AM93" s="617"/>
      <c r="AN93" s="617"/>
      <c r="AO93" s="617"/>
      <c r="AP93" s="617"/>
      <c r="AQ93" s="617"/>
      <c r="AR93" s="32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617"/>
    </row>
    <row r="94" spans="1:91" s="6" customFormat="1" ht="32.450000000000003" customHeight="1">
      <c r="A94" s="625"/>
      <c r="B94" s="75"/>
      <c r="C94" s="76" t="s">
        <v>73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654">
        <f>ROUND(AG95,2)</f>
        <v>0</v>
      </c>
      <c r="AH94" s="654"/>
      <c r="AI94" s="654"/>
      <c r="AJ94" s="654"/>
      <c r="AK94" s="654"/>
      <c r="AL94" s="654"/>
      <c r="AM94" s="654"/>
      <c r="AN94" s="655">
        <f>SUM(AG94,AT94)</f>
        <v>0</v>
      </c>
      <c r="AO94" s="655"/>
      <c r="AP94" s="655"/>
      <c r="AQ94" s="79" t="s">
        <v>1</v>
      </c>
      <c r="AR94" s="75"/>
      <c r="AS94" s="81">
        <f>ROUND(AS95,2)</f>
        <v>0</v>
      </c>
      <c r="AT94" s="82">
        <f>ROUND(SUM(AV94:AW94),2)</f>
        <v>0</v>
      </c>
      <c r="AU94" s="83" t="e">
        <f>ROUND(AU95,5)</f>
        <v>#REF!</v>
      </c>
      <c r="AV94" s="82">
        <f>ROUND(AZ94*L29,2)</f>
        <v>0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ROUND(AZ95,2)</f>
        <v>0</v>
      </c>
      <c r="BA94" s="82">
        <f>ROUND(BA95,2)</f>
        <v>0</v>
      </c>
      <c r="BB94" s="82">
        <f>ROUND(BB95,2)</f>
        <v>0</v>
      </c>
      <c r="BC94" s="82">
        <f>ROUND(BC95,2)</f>
        <v>0</v>
      </c>
      <c r="BD94" s="84">
        <f>ROUND(BD95,2)</f>
        <v>0</v>
      </c>
      <c r="BE94" s="625"/>
      <c r="BS94" s="85" t="s">
        <v>74</v>
      </c>
      <c r="BT94" s="85" t="s">
        <v>75</v>
      </c>
      <c r="BU94" s="86" t="s">
        <v>76</v>
      </c>
      <c r="BV94" s="85" t="s">
        <v>77</v>
      </c>
      <c r="BW94" s="85" t="s">
        <v>5</v>
      </c>
      <c r="BX94" s="85" t="s">
        <v>78</v>
      </c>
      <c r="CL94" s="85" t="s">
        <v>1</v>
      </c>
    </row>
    <row r="95" spans="1:91" s="7" customFormat="1" ht="24.75" customHeight="1">
      <c r="A95" s="626" t="s">
        <v>79</v>
      </c>
      <c r="B95" s="87"/>
      <c r="C95" s="88"/>
      <c r="D95" s="653" t="s">
        <v>80</v>
      </c>
      <c r="E95" s="653"/>
      <c r="F95" s="653"/>
      <c r="G95" s="653"/>
      <c r="H95" s="653"/>
      <c r="I95" s="608"/>
      <c r="J95" s="653" t="s">
        <v>81</v>
      </c>
      <c r="K95" s="653"/>
      <c r="L95" s="653"/>
      <c r="M95" s="653"/>
      <c r="N95" s="653"/>
      <c r="O95" s="653"/>
      <c r="P95" s="653"/>
      <c r="Q95" s="653"/>
      <c r="R95" s="653"/>
      <c r="S95" s="653"/>
      <c r="T95" s="653"/>
      <c r="U95" s="653"/>
      <c r="V95" s="653"/>
      <c r="W95" s="653"/>
      <c r="X95" s="653"/>
      <c r="Y95" s="653"/>
      <c r="Z95" s="653"/>
      <c r="AA95" s="653"/>
      <c r="AB95" s="653"/>
      <c r="AC95" s="653"/>
      <c r="AD95" s="653"/>
      <c r="AE95" s="653"/>
      <c r="AF95" s="653"/>
      <c r="AG95" s="651">
        <f>'HORICE 1 - SO-01-Vlastní ...'!J30</f>
        <v>0</v>
      </c>
      <c r="AH95" s="652"/>
      <c r="AI95" s="652"/>
      <c r="AJ95" s="652"/>
      <c r="AK95" s="652"/>
      <c r="AL95" s="652"/>
      <c r="AM95" s="652"/>
      <c r="AN95" s="651">
        <f>SUM(AG95,AT95)</f>
        <v>0</v>
      </c>
      <c r="AO95" s="652"/>
      <c r="AP95" s="652"/>
      <c r="AQ95" s="89" t="s">
        <v>82</v>
      </c>
      <c r="AR95" s="87"/>
      <c r="AS95" s="91">
        <v>0</v>
      </c>
      <c r="AT95" s="92">
        <f>ROUND(SUM(AV95:AW95),2)</f>
        <v>0</v>
      </c>
      <c r="AU95" s="93" t="e">
        <f>'HORICE 1 - SO-01-Vlastní ...'!P143</f>
        <v>#REF!</v>
      </c>
      <c r="AV95" s="92">
        <f>'HORICE 1 - SO-01-Vlastní ...'!J33</f>
        <v>0</v>
      </c>
      <c r="AW95" s="92">
        <f>'HORICE 1 - SO-01-Vlastní ...'!J34</f>
        <v>0</v>
      </c>
      <c r="AX95" s="92">
        <f>'HORICE 1 - SO-01-Vlastní ...'!J35</f>
        <v>0</v>
      </c>
      <c r="AY95" s="92">
        <f>'HORICE 1 - SO-01-Vlastní ...'!J36</f>
        <v>0</v>
      </c>
      <c r="AZ95" s="92">
        <f>'HORICE 1 - SO-01-Vlastní ...'!F33</f>
        <v>0</v>
      </c>
      <c r="BA95" s="92">
        <f>'HORICE 1 - SO-01-Vlastní ...'!F34</f>
        <v>0</v>
      </c>
      <c r="BB95" s="92">
        <f>'HORICE 1 - SO-01-Vlastní ...'!F35</f>
        <v>0</v>
      </c>
      <c r="BC95" s="92">
        <f>'HORICE 1 - SO-01-Vlastní ...'!F36</f>
        <v>0</v>
      </c>
      <c r="BD95" s="94">
        <f>'HORICE 1 - SO-01-Vlastní ...'!F37</f>
        <v>0</v>
      </c>
      <c r="BE95" s="627"/>
      <c r="BT95" s="95" t="s">
        <v>83</v>
      </c>
      <c r="BV95" s="95" t="s">
        <v>77</v>
      </c>
      <c r="BW95" s="95" t="s">
        <v>84</v>
      </c>
      <c r="BX95" s="95" t="s">
        <v>5</v>
      </c>
      <c r="CL95" s="95" t="s">
        <v>1</v>
      </c>
      <c r="CM95" s="95" t="s">
        <v>85</v>
      </c>
    </row>
    <row r="96" spans="1:91" s="2" customFormat="1" ht="30" customHeight="1">
      <c r="A96" s="617"/>
      <c r="B96" s="32"/>
      <c r="C96" s="617"/>
      <c r="D96" s="617"/>
      <c r="E96" s="617"/>
      <c r="F96" s="617"/>
      <c r="G96" s="617"/>
      <c r="H96" s="617"/>
      <c r="I96" s="617"/>
      <c r="J96" s="617"/>
      <c r="K96" s="617"/>
      <c r="L96" s="617"/>
      <c r="M96" s="617"/>
      <c r="N96" s="617"/>
      <c r="O96" s="617"/>
      <c r="P96" s="617"/>
      <c r="Q96" s="617"/>
      <c r="R96" s="617"/>
      <c r="S96" s="617"/>
      <c r="T96" s="617"/>
      <c r="U96" s="617"/>
      <c r="V96" s="617"/>
      <c r="W96" s="617"/>
      <c r="X96" s="617"/>
      <c r="Y96" s="617"/>
      <c r="Z96" s="617"/>
      <c r="AA96" s="617"/>
      <c r="AB96" s="617"/>
      <c r="AC96" s="617"/>
      <c r="AD96" s="617"/>
      <c r="AE96" s="617"/>
      <c r="AF96" s="617"/>
      <c r="AG96" s="617"/>
      <c r="AH96" s="617"/>
      <c r="AI96" s="617"/>
      <c r="AJ96" s="617"/>
      <c r="AK96" s="617"/>
      <c r="AL96" s="617"/>
      <c r="AM96" s="617"/>
      <c r="AN96" s="617"/>
      <c r="AO96" s="617"/>
      <c r="AP96" s="617"/>
      <c r="AQ96" s="617"/>
      <c r="AR96" s="32"/>
      <c r="AS96" s="617"/>
      <c r="AT96" s="617"/>
      <c r="AU96" s="617"/>
      <c r="AV96" s="617"/>
      <c r="AW96" s="617"/>
      <c r="AX96" s="617"/>
      <c r="AY96" s="617"/>
      <c r="AZ96" s="617"/>
      <c r="BA96" s="617"/>
      <c r="BB96" s="617"/>
      <c r="BC96" s="617"/>
      <c r="BD96" s="617"/>
      <c r="BE96" s="617"/>
    </row>
    <row r="97" spans="1:57" s="2" customFormat="1" ht="6.95" customHeight="1">
      <c r="A97" s="617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2"/>
      <c r="AS97" s="617"/>
      <c r="AT97" s="617"/>
      <c r="AU97" s="617"/>
      <c r="AV97" s="617"/>
      <c r="AW97" s="617"/>
      <c r="AX97" s="617"/>
      <c r="AY97" s="617"/>
      <c r="AZ97" s="617"/>
      <c r="BA97" s="617"/>
      <c r="BB97" s="617"/>
      <c r="BC97" s="617"/>
      <c r="BD97" s="617"/>
      <c r="BE97" s="617"/>
    </row>
    <row r="98" spans="1:57">
      <c r="A98" s="614"/>
      <c r="B98" s="614"/>
      <c r="C98" s="614"/>
      <c r="D98" s="614"/>
      <c r="E98" s="614"/>
      <c r="F98" s="614"/>
      <c r="G98" s="614"/>
      <c r="H98" s="614"/>
      <c r="I98" s="614"/>
      <c r="J98" s="614"/>
      <c r="K98" s="614"/>
      <c r="L98" s="614"/>
      <c r="M98" s="614"/>
      <c r="N98" s="614"/>
      <c r="O98" s="614"/>
      <c r="P98" s="614"/>
      <c r="Q98" s="614"/>
      <c r="R98" s="614"/>
      <c r="S98" s="614"/>
      <c r="T98" s="614"/>
      <c r="U98" s="614"/>
      <c r="V98" s="614"/>
      <c r="W98" s="614"/>
      <c r="X98" s="614"/>
      <c r="Y98" s="614"/>
      <c r="Z98" s="614"/>
      <c r="AA98" s="614"/>
      <c r="AB98" s="614"/>
      <c r="AC98" s="614"/>
      <c r="AD98" s="614"/>
      <c r="AE98" s="614"/>
      <c r="AF98" s="614"/>
      <c r="AG98" s="614"/>
      <c r="AH98" s="614"/>
      <c r="AI98" s="614"/>
      <c r="AJ98" s="614"/>
      <c r="AK98" s="614"/>
      <c r="AL98" s="614"/>
      <c r="AM98" s="614"/>
      <c r="AN98" s="614"/>
      <c r="AO98" s="614"/>
      <c r="AP98" s="614"/>
      <c r="AQ98" s="614"/>
      <c r="AR98" s="614"/>
      <c r="AS98" s="614"/>
      <c r="AT98" s="614"/>
      <c r="AU98" s="614"/>
      <c r="AV98" s="614"/>
      <c r="AW98" s="614"/>
      <c r="AX98" s="614"/>
      <c r="AY98" s="614"/>
      <c r="AZ98" s="614"/>
      <c r="BA98" s="614"/>
      <c r="BB98" s="614"/>
      <c r="BC98" s="614"/>
      <c r="BD98" s="614"/>
      <c r="BE98" s="614"/>
    </row>
    <row r="99" spans="1:57">
      <c r="A99" s="614"/>
      <c r="B99" s="614"/>
      <c r="C99" s="614"/>
      <c r="D99" s="614"/>
      <c r="E99" s="614"/>
      <c r="F99" s="614"/>
      <c r="G99" s="614"/>
      <c r="H99" s="614"/>
      <c r="I99" s="614"/>
      <c r="J99" s="614"/>
      <c r="K99" s="614"/>
      <c r="L99" s="614"/>
      <c r="M99" s="614"/>
      <c r="N99" s="614"/>
      <c r="O99" s="614"/>
      <c r="P99" s="614"/>
      <c r="Q99" s="614"/>
      <c r="R99" s="614"/>
      <c r="S99" s="614"/>
      <c r="T99" s="614"/>
      <c r="U99" s="614"/>
      <c r="V99" s="614"/>
      <c r="W99" s="614"/>
      <c r="X99" s="614"/>
      <c r="Y99" s="614"/>
      <c r="Z99" s="614"/>
      <c r="AA99" s="614"/>
      <c r="AB99" s="614"/>
      <c r="AC99" s="614"/>
      <c r="AD99" s="614"/>
      <c r="AE99" s="614"/>
      <c r="AF99" s="614"/>
      <c r="AG99" s="614"/>
      <c r="AH99" s="614"/>
      <c r="AI99" s="614"/>
      <c r="AJ99" s="614"/>
      <c r="AK99" s="614"/>
      <c r="AL99" s="614"/>
      <c r="AM99" s="614"/>
      <c r="AN99" s="614"/>
      <c r="AO99" s="614"/>
      <c r="AP99" s="614"/>
      <c r="AQ99" s="614"/>
      <c r="AR99" s="614"/>
      <c r="AS99" s="614"/>
      <c r="AT99" s="614"/>
      <c r="AU99" s="614"/>
      <c r="AV99" s="614"/>
      <c r="AW99" s="614"/>
      <c r="AX99" s="614"/>
      <c r="AY99" s="614"/>
      <c r="AZ99" s="614"/>
      <c r="BA99" s="614"/>
      <c r="BB99" s="614"/>
      <c r="BC99" s="614"/>
      <c r="BD99" s="614"/>
      <c r="BE99" s="614"/>
    </row>
  </sheetData>
  <sheetProtection password="D53F" sheet="1" objects="1" scenarios="1"/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HORICE 1 - SO-01-Vlastní 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10">
    <pageSetUpPr fitToPage="1"/>
  </sheetPr>
  <dimension ref="A1:BA97"/>
  <sheetViews>
    <sheetView showGridLines="0" showZeros="0" zoomScaleSheetLayoutView="130" workbookViewId="0">
      <selection activeCell="B18" sqref="B18"/>
    </sheetView>
  </sheetViews>
  <sheetFormatPr defaultRowHeight="12.75"/>
  <cols>
    <col min="1" max="1" width="5.33203125" style="296" customWidth="1"/>
    <col min="2" max="2" width="4.5" style="296" customWidth="1"/>
    <col min="3" max="3" width="14.1640625" style="296" customWidth="1"/>
    <col min="4" max="4" width="121.5" style="296" customWidth="1"/>
    <col min="5" max="5" width="5.33203125" style="296" customWidth="1"/>
    <col min="6" max="6" width="10.6640625" style="373" customWidth="1"/>
    <col min="7" max="7" width="11.5" style="296" customWidth="1"/>
    <col min="8" max="8" width="14.83203125" style="296" customWidth="1"/>
    <col min="9" max="16384" width="9.33203125" style="296"/>
  </cols>
  <sheetData>
    <row r="1" spans="1:53" ht="15.75">
      <c r="A1" s="295"/>
      <c r="B1" s="688" t="s">
        <v>829</v>
      </c>
      <c r="C1" s="689"/>
      <c r="D1" s="689"/>
      <c r="E1" s="689"/>
      <c r="F1" s="689"/>
      <c r="G1" s="689"/>
      <c r="H1" s="690"/>
    </row>
    <row r="2" spans="1:53" ht="15.75" thickBot="1">
      <c r="A2" s="295"/>
      <c r="B2" s="691" t="s">
        <v>830</v>
      </c>
      <c r="C2" s="692"/>
      <c r="D2" s="692"/>
      <c r="E2" s="692"/>
      <c r="F2" s="692"/>
      <c r="G2" s="692"/>
      <c r="H2" s="693"/>
    </row>
    <row r="3" spans="1:53" ht="13.5" thickTop="1">
      <c r="A3" s="295"/>
      <c r="B3" s="694" t="s">
        <v>789</v>
      </c>
      <c r="C3" s="695"/>
      <c r="D3" s="297" t="str">
        <f>nazevstavby</f>
        <v>STŘEDNÍ ŠKOLA ŘEMESEL A ZÁKLADNÍ ŠKOLA HOŘICE</v>
      </c>
      <c r="E3" s="298"/>
      <c r="F3" s="299"/>
      <c r="G3" s="300"/>
      <c r="H3" s="301"/>
    </row>
    <row r="4" spans="1:53" ht="13.5" thickBot="1">
      <c r="A4" s="295"/>
      <c r="B4" s="696" t="s">
        <v>785</v>
      </c>
      <c r="C4" s="697"/>
      <c r="D4" s="302" t="str">
        <f>nazevobjektu</f>
        <v>D.1.4.a) - ZAŘÍZENÍ PRO VYTÁPĚNÍ STAVEB</v>
      </c>
      <c r="E4" s="303"/>
      <c r="F4" s="698"/>
      <c r="G4" s="698"/>
      <c r="H4" s="699"/>
    </row>
    <row r="5" spans="1:53" ht="13.5" thickTop="1">
      <c r="A5" s="295"/>
      <c r="B5" s="304"/>
      <c r="C5" s="305"/>
      <c r="D5" s="305"/>
      <c r="E5" s="306"/>
      <c r="F5" s="307"/>
      <c r="G5" s="306"/>
      <c r="H5" s="308"/>
    </row>
    <row r="6" spans="1:53" ht="12.95" customHeight="1">
      <c r="A6" s="309"/>
      <c r="B6" s="310" t="s">
        <v>832</v>
      </c>
      <c r="C6" s="311" t="s">
        <v>833</v>
      </c>
      <c r="D6" s="311" t="s">
        <v>834</v>
      </c>
      <c r="E6" s="311" t="s">
        <v>123</v>
      </c>
      <c r="F6" s="312" t="s">
        <v>835</v>
      </c>
      <c r="G6" s="311" t="s">
        <v>836</v>
      </c>
      <c r="H6" s="313" t="s">
        <v>837</v>
      </c>
    </row>
    <row r="7" spans="1:53" ht="12.95" customHeight="1">
      <c r="A7" s="309"/>
      <c r="B7" s="314"/>
      <c r="C7" s="315" t="s">
        <v>134</v>
      </c>
      <c r="D7" s="316" t="s">
        <v>135</v>
      </c>
      <c r="E7" s="317"/>
      <c r="F7" s="318"/>
      <c r="G7" s="317"/>
      <c r="H7" s="319"/>
    </row>
    <row r="8" spans="1:53" ht="12.95" customHeight="1">
      <c r="A8" s="309">
        <v>1</v>
      </c>
      <c r="B8" s="320" t="s">
        <v>838</v>
      </c>
      <c r="C8" s="321" t="s">
        <v>83</v>
      </c>
      <c r="D8" s="322" t="s">
        <v>839</v>
      </c>
      <c r="E8" s="323"/>
      <c r="F8" s="324"/>
      <c r="G8" s="324"/>
      <c r="H8" s="325"/>
      <c r="I8" s="326"/>
      <c r="K8" s="383"/>
    </row>
    <row r="9" spans="1:53" ht="12.75" customHeight="1">
      <c r="A9" s="309">
        <v>2</v>
      </c>
      <c r="B9" s="327"/>
      <c r="C9" s="328"/>
      <c r="D9" s="388" t="s">
        <v>992</v>
      </c>
      <c r="E9" s="330" t="s">
        <v>154</v>
      </c>
      <c r="F9" s="331">
        <v>1</v>
      </c>
      <c r="G9" s="332"/>
      <c r="H9" s="333">
        <f>G9*F9</f>
        <v>0</v>
      </c>
      <c r="K9" s="383"/>
    </row>
    <row r="10" spans="1:53" ht="12.75" customHeight="1">
      <c r="A10" s="309">
        <f t="shared" ref="A10:A28" si="0">A9+1</f>
        <v>3</v>
      </c>
      <c r="B10" s="327"/>
      <c r="C10" s="334" t="s">
        <v>845</v>
      </c>
      <c r="D10" s="335" t="str">
        <f>CONCATENATE(C8," ",D8)</f>
        <v>1 Bourací práce prostupy</v>
      </c>
      <c r="E10" s="336"/>
      <c r="F10" s="337"/>
      <c r="G10" s="354"/>
      <c r="H10" s="339">
        <f>SUM(H9:H9)</f>
        <v>0</v>
      </c>
      <c r="K10" s="383"/>
    </row>
    <row r="11" spans="1:53" ht="12.95" customHeight="1">
      <c r="A11" s="309">
        <f t="shared" si="0"/>
        <v>4</v>
      </c>
      <c r="B11" s="340"/>
      <c r="C11" s="341" t="s">
        <v>134</v>
      </c>
      <c r="D11" s="342" t="s">
        <v>846</v>
      </c>
      <c r="E11" s="343"/>
      <c r="F11" s="344"/>
      <c r="G11" s="345"/>
      <c r="H11" s="346">
        <f>H10</f>
        <v>0</v>
      </c>
      <c r="K11" s="383"/>
      <c r="AW11" s="347"/>
      <c r="AX11" s="347"/>
      <c r="AY11" s="347"/>
      <c r="AZ11" s="347"/>
      <c r="BA11" s="347"/>
    </row>
    <row r="12" spans="1:53" ht="12.95" customHeight="1">
      <c r="A12" s="309">
        <f t="shared" si="0"/>
        <v>5</v>
      </c>
      <c r="B12" s="348"/>
      <c r="C12" s="315" t="s">
        <v>382</v>
      </c>
      <c r="D12" s="316" t="s">
        <v>383</v>
      </c>
      <c r="E12" s="349"/>
      <c r="F12" s="350"/>
      <c r="G12" s="351"/>
      <c r="H12" s="352"/>
      <c r="K12" s="383"/>
      <c r="AW12" s="347"/>
      <c r="AX12" s="347"/>
      <c r="AY12" s="347"/>
      <c r="AZ12" s="347"/>
      <c r="BA12" s="347"/>
    </row>
    <row r="13" spans="1:53" ht="12.95" customHeight="1">
      <c r="A13" s="309">
        <f t="shared" si="0"/>
        <v>6</v>
      </c>
      <c r="B13" s="320" t="s">
        <v>838</v>
      </c>
      <c r="C13" s="321" t="s">
        <v>85</v>
      </c>
      <c r="D13" s="322" t="s">
        <v>993</v>
      </c>
      <c r="E13" s="323"/>
      <c r="F13" s="324"/>
      <c r="G13" s="355"/>
      <c r="H13" s="325"/>
      <c r="I13" s="326"/>
      <c r="K13" s="383"/>
    </row>
    <row r="14" spans="1:53" ht="12.95" customHeight="1">
      <c r="A14" s="309">
        <f t="shared" si="0"/>
        <v>7</v>
      </c>
      <c r="B14" s="320"/>
      <c r="C14" s="321"/>
      <c r="D14" s="329" t="s">
        <v>994</v>
      </c>
      <c r="E14" s="330" t="s">
        <v>571</v>
      </c>
      <c r="F14" s="331">
        <v>5</v>
      </c>
      <c r="G14" s="332"/>
      <c r="H14" s="333">
        <f t="shared" ref="H14:H19" si="1">F14*G14</f>
        <v>0</v>
      </c>
      <c r="I14" s="326"/>
      <c r="K14" s="383"/>
    </row>
    <row r="15" spans="1:53" ht="12.95" customHeight="1">
      <c r="A15" s="309">
        <f t="shared" si="0"/>
        <v>8</v>
      </c>
      <c r="B15" s="320"/>
      <c r="C15" s="321"/>
      <c r="D15" s="329" t="s">
        <v>995</v>
      </c>
      <c r="E15" s="330" t="s">
        <v>154</v>
      </c>
      <c r="F15" s="331">
        <v>2</v>
      </c>
      <c r="G15" s="332"/>
      <c r="H15" s="333">
        <f t="shared" si="1"/>
        <v>0</v>
      </c>
      <c r="I15" s="326"/>
      <c r="K15" s="383"/>
    </row>
    <row r="16" spans="1:53" ht="12.95" customHeight="1">
      <c r="A16" s="309">
        <f t="shared" si="0"/>
        <v>9</v>
      </c>
      <c r="B16" s="320"/>
      <c r="C16" s="321"/>
      <c r="D16" s="329" t="s">
        <v>996</v>
      </c>
      <c r="E16" s="330" t="s">
        <v>154</v>
      </c>
      <c r="F16" s="331">
        <v>1</v>
      </c>
      <c r="G16" s="332"/>
      <c r="H16" s="333">
        <f t="shared" si="1"/>
        <v>0</v>
      </c>
      <c r="I16" s="326"/>
      <c r="K16" s="383"/>
    </row>
    <row r="17" spans="1:11" ht="12.95" customHeight="1">
      <c r="A17" s="309">
        <f t="shared" si="0"/>
        <v>10</v>
      </c>
      <c r="B17" s="320"/>
      <c r="C17" s="321"/>
      <c r="D17" s="329" t="s">
        <v>997</v>
      </c>
      <c r="E17" s="330" t="s">
        <v>154</v>
      </c>
      <c r="F17" s="331">
        <v>2</v>
      </c>
      <c r="G17" s="332"/>
      <c r="H17" s="333">
        <f t="shared" si="1"/>
        <v>0</v>
      </c>
      <c r="I17" s="326"/>
      <c r="K17" s="383"/>
    </row>
    <row r="18" spans="1:11" ht="12.95" customHeight="1">
      <c r="A18" s="309">
        <f t="shared" si="0"/>
        <v>11</v>
      </c>
      <c r="B18" s="320"/>
      <c r="C18" s="321"/>
      <c r="D18" s="329" t="s">
        <v>998</v>
      </c>
      <c r="E18" s="330" t="s">
        <v>154</v>
      </c>
      <c r="F18" s="331">
        <v>1</v>
      </c>
      <c r="G18" s="332"/>
      <c r="H18" s="333">
        <f t="shared" si="1"/>
        <v>0</v>
      </c>
      <c r="I18" s="326"/>
      <c r="K18" s="383"/>
    </row>
    <row r="19" spans="1:11" ht="12.95" customHeight="1">
      <c r="A19" s="309">
        <f t="shared" si="0"/>
        <v>12</v>
      </c>
      <c r="B19" s="320"/>
      <c r="C19" s="321"/>
      <c r="D19" s="329" t="s">
        <v>859</v>
      </c>
      <c r="E19" s="330" t="s">
        <v>423</v>
      </c>
      <c r="F19" s="331">
        <v>2</v>
      </c>
      <c r="G19" s="332"/>
      <c r="H19" s="333">
        <f t="shared" si="1"/>
        <v>0</v>
      </c>
      <c r="I19" s="326"/>
      <c r="K19" s="383"/>
    </row>
    <row r="20" spans="1:11" ht="12.75" customHeight="1">
      <c r="A20" s="309">
        <f t="shared" si="0"/>
        <v>13</v>
      </c>
      <c r="B20" s="320"/>
      <c r="C20" s="334" t="s">
        <v>845</v>
      </c>
      <c r="D20" s="335" t="str">
        <f>CONCATENATE(C13," ",D13)</f>
        <v>2 Trubní vedení - plyn</v>
      </c>
      <c r="E20" s="336"/>
      <c r="F20" s="337"/>
      <c r="G20" s="354"/>
      <c r="H20" s="339">
        <f>SUM(H14:H19)</f>
        <v>0</v>
      </c>
      <c r="I20" s="326"/>
      <c r="K20" s="383"/>
    </row>
    <row r="21" spans="1:11" ht="12.95" customHeight="1">
      <c r="A21" s="309">
        <f t="shared" si="0"/>
        <v>14</v>
      </c>
      <c r="B21" s="348"/>
      <c r="C21" s="315" t="s">
        <v>382</v>
      </c>
      <c r="D21" s="357" t="s">
        <v>876</v>
      </c>
      <c r="E21" s="349"/>
      <c r="F21" s="350"/>
      <c r="G21" s="351"/>
      <c r="H21" s="352">
        <f>H20</f>
        <v>0</v>
      </c>
      <c r="I21" s="326"/>
      <c r="K21" s="383"/>
    </row>
    <row r="22" spans="1:11">
      <c r="A22" s="309">
        <f t="shared" si="0"/>
        <v>15</v>
      </c>
      <c r="B22" s="320" t="s">
        <v>838</v>
      </c>
      <c r="C22" s="321"/>
      <c r="D22" s="322" t="s">
        <v>873</v>
      </c>
      <c r="E22" s="323"/>
      <c r="F22" s="324"/>
      <c r="G22" s="355"/>
      <c r="H22" s="325"/>
    </row>
    <row r="23" spans="1:11">
      <c r="A23" s="309">
        <f t="shared" si="0"/>
        <v>16</v>
      </c>
      <c r="B23" s="327"/>
      <c r="C23" s="328"/>
      <c r="D23" s="329" t="s">
        <v>874</v>
      </c>
      <c r="E23" s="330" t="s">
        <v>437</v>
      </c>
      <c r="F23" s="331">
        <v>1</v>
      </c>
      <c r="G23" s="332"/>
      <c r="H23" s="333">
        <f>F23*G23</f>
        <v>0</v>
      </c>
    </row>
    <row r="24" spans="1:11">
      <c r="A24" s="309">
        <f t="shared" si="0"/>
        <v>17</v>
      </c>
      <c r="B24" s="327"/>
      <c r="C24" s="328"/>
      <c r="D24" s="329" t="s">
        <v>875</v>
      </c>
      <c r="E24" s="330" t="s">
        <v>437</v>
      </c>
      <c r="F24" s="331">
        <v>1</v>
      </c>
      <c r="G24" s="332"/>
      <c r="H24" s="333">
        <f>F24*G24</f>
        <v>0</v>
      </c>
    </row>
    <row r="25" spans="1:11" ht="13.5" thickBot="1">
      <c r="A25" s="309">
        <f t="shared" si="0"/>
        <v>18</v>
      </c>
      <c r="B25" s="356"/>
      <c r="C25" s="334" t="s">
        <v>845</v>
      </c>
      <c r="D25" s="335" t="str">
        <f>CONCATENATE(C22," ",D22)</f>
        <v xml:space="preserve"> VRN + práce</v>
      </c>
      <c r="E25" s="336"/>
      <c r="F25" s="337"/>
      <c r="G25" s="337"/>
      <c r="H25" s="339">
        <f>SUM(H23:H24)</f>
        <v>0</v>
      </c>
    </row>
    <row r="26" spans="1:11" ht="13.5" thickBot="1">
      <c r="A26" s="309">
        <f t="shared" si="0"/>
        <v>19</v>
      </c>
      <c r="B26" s="358"/>
      <c r="C26" s="359"/>
      <c r="D26" s="360"/>
      <c r="E26" s="361"/>
      <c r="F26" s="362"/>
      <c r="G26" s="362"/>
      <c r="H26" s="363">
        <f>H21+H11+H25</f>
        <v>0</v>
      </c>
    </row>
    <row r="27" spans="1:11">
      <c r="A27" s="309">
        <f t="shared" si="0"/>
        <v>20</v>
      </c>
      <c r="B27" s="358"/>
      <c r="C27" s="364"/>
      <c r="D27" s="360"/>
      <c r="E27" s="361"/>
      <c r="F27" s="362"/>
      <c r="G27" s="362"/>
      <c r="H27" s="365"/>
    </row>
    <row r="28" spans="1:11" ht="13.5" thickBot="1">
      <c r="A28" s="309">
        <f t="shared" si="0"/>
        <v>21</v>
      </c>
      <c r="B28" s="366"/>
      <c r="C28" s="367" t="s">
        <v>877</v>
      </c>
      <c r="D28" s="367"/>
      <c r="E28" s="367"/>
      <c r="F28" s="367"/>
      <c r="G28" s="367"/>
      <c r="H28" s="368"/>
    </row>
    <row r="29" spans="1:11">
      <c r="A29" s="369"/>
      <c r="D29" s="370"/>
      <c r="F29" s="296"/>
    </row>
    <row r="30" spans="1:11">
      <c r="A30" s="369"/>
      <c r="F30" s="296"/>
    </row>
    <row r="31" spans="1:11">
      <c r="A31" s="369"/>
      <c r="F31" s="296"/>
    </row>
    <row r="32" spans="1:11">
      <c r="A32" s="369"/>
      <c r="F32" s="296"/>
    </row>
    <row r="33" spans="1:8">
      <c r="A33" s="369"/>
      <c r="F33" s="296"/>
    </row>
    <row r="34" spans="1:8">
      <c r="A34" s="369"/>
      <c r="F34" s="296"/>
    </row>
    <row r="35" spans="1:8">
      <c r="A35" s="369"/>
      <c r="F35" s="296"/>
    </row>
    <row r="36" spans="1:8">
      <c r="A36" s="369"/>
      <c r="F36" s="296"/>
    </row>
    <row r="37" spans="1:8">
      <c r="A37" s="369"/>
      <c r="F37" s="296"/>
    </row>
    <row r="38" spans="1:8">
      <c r="A38" s="369"/>
      <c r="F38" s="296"/>
    </row>
    <row r="39" spans="1:8">
      <c r="A39" s="369"/>
      <c r="F39" s="296"/>
    </row>
    <row r="40" spans="1:8">
      <c r="A40" s="369"/>
      <c r="F40" s="296"/>
    </row>
    <row r="41" spans="1:8">
      <c r="A41" s="369"/>
      <c r="F41" s="296"/>
    </row>
    <row r="42" spans="1:8">
      <c r="A42" s="369"/>
      <c r="F42" s="296"/>
    </row>
    <row r="43" spans="1:8">
      <c r="A43" s="369"/>
      <c r="F43" s="296"/>
    </row>
    <row r="44" spans="1:8">
      <c r="A44" s="369"/>
      <c r="F44" s="296"/>
    </row>
    <row r="45" spans="1:8">
      <c r="A45" s="369"/>
      <c r="F45" s="296"/>
    </row>
    <row r="46" spans="1:8">
      <c r="A46" s="369"/>
      <c r="F46" s="296"/>
    </row>
    <row r="47" spans="1:8">
      <c r="A47" s="369"/>
      <c r="F47" s="296"/>
    </row>
    <row r="48" spans="1:8">
      <c r="A48" s="369"/>
      <c r="B48" s="371"/>
      <c r="C48" s="371"/>
      <c r="D48" s="371"/>
      <c r="E48" s="371"/>
      <c r="F48" s="371"/>
      <c r="G48" s="371"/>
      <c r="H48" s="371"/>
    </row>
    <row r="49" spans="1:8">
      <c r="A49" s="369"/>
      <c r="B49" s="371"/>
      <c r="C49" s="371"/>
      <c r="D49" s="371"/>
      <c r="E49" s="371"/>
      <c r="F49" s="371"/>
      <c r="G49" s="371"/>
      <c r="H49" s="371"/>
    </row>
    <row r="50" spans="1:8">
      <c r="B50" s="371"/>
      <c r="C50" s="371"/>
      <c r="D50" s="371"/>
      <c r="E50" s="371"/>
      <c r="F50" s="371"/>
      <c r="G50" s="371"/>
      <c r="H50" s="371"/>
    </row>
    <row r="51" spans="1:8">
      <c r="B51" s="371"/>
      <c r="C51" s="371"/>
      <c r="D51" s="371"/>
      <c r="E51" s="371"/>
      <c r="F51" s="371"/>
      <c r="G51" s="371"/>
      <c r="H51" s="371"/>
    </row>
    <row r="52" spans="1:8">
      <c r="F52" s="296"/>
    </row>
    <row r="53" spans="1:8">
      <c r="F53" s="296"/>
    </row>
    <row r="54" spans="1:8">
      <c r="F54" s="296"/>
    </row>
    <row r="55" spans="1:8">
      <c r="F55" s="296"/>
    </row>
    <row r="56" spans="1:8">
      <c r="F56" s="296"/>
    </row>
    <row r="57" spans="1:8">
      <c r="F57" s="296"/>
    </row>
    <row r="58" spans="1:8">
      <c r="F58" s="296"/>
    </row>
    <row r="59" spans="1:8">
      <c r="F59" s="296"/>
    </row>
    <row r="60" spans="1:8">
      <c r="F60" s="296"/>
    </row>
    <row r="61" spans="1:8">
      <c r="F61" s="296"/>
    </row>
    <row r="62" spans="1:8">
      <c r="F62" s="296"/>
    </row>
    <row r="63" spans="1:8">
      <c r="F63" s="296"/>
    </row>
    <row r="64" spans="1:8">
      <c r="F64" s="296"/>
    </row>
    <row r="65" spans="6:6">
      <c r="F65" s="296"/>
    </row>
    <row r="66" spans="6:6">
      <c r="F66" s="296"/>
    </row>
    <row r="67" spans="6:6">
      <c r="F67" s="296"/>
    </row>
    <row r="68" spans="6:6">
      <c r="F68" s="296"/>
    </row>
    <row r="69" spans="6:6">
      <c r="F69" s="296"/>
    </row>
    <row r="70" spans="6:6">
      <c r="F70" s="296"/>
    </row>
    <row r="71" spans="6:6">
      <c r="F71" s="296"/>
    </row>
    <row r="72" spans="6:6">
      <c r="F72" s="296"/>
    </row>
    <row r="73" spans="6:6">
      <c r="F73" s="296"/>
    </row>
    <row r="74" spans="6:6">
      <c r="F74" s="296"/>
    </row>
    <row r="75" spans="6:6">
      <c r="F75" s="296"/>
    </row>
    <row r="76" spans="6:6">
      <c r="F76" s="296"/>
    </row>
    <row r="77" spans="6:6">
      <c r="F77" s="296"/>
    </row>
    <row r="78" spans="6:6">
      <c r="F78" s="296"/>
    </row>
    <row r="79" spans="6:6">
      <c r="F79" s="296"/>
    </row>
    <row r="80" spans="6:6">
      <c r="F80" s="296"/>
    </row>
    <row r="81" spans="2:8">
      <c r="F81" s="296"/>
    </row>
    <row r="82" spans="2:8">
      <c r="F82" s="296"/>
    </row>
    <row r="83" spans="2:8">
      <c r="B83" s="372"/>
      <c r="C83" s="372"/>
    </row>
    <row r="84" spans="2:8">
      <c r="B84" s="371"/>
      <c r="C84" s="371"/>
      <c r="D84" s="374"/>
      <c r="E84" s="374"/>
      <c r="F84" s="375"/>
      <c r="G84" s="374"/>
      <c r="H84" s="376"/>
    </row>
    <row r="85" spans="2:8">
      <c r="B85" s="377"/>
      <c r="C85" s="377"/>
      <c r="D85" s="371"/>
      <c r="E85" s="371"/>
      <c r="F85" s="378"/>
      <c r="G85" s="371"/>
      <c r="H85" s="371"/>
    </row>
    <row r="86" spans="2:8">
      <c r="B86" s="371"/>
      <c r="C86" s="371"/>
      <c r="D86" s="371"/>
      <c r="E86" s="371"/>
      <c r="F86" s="378"/>
      <c r="G86" s="371"/>
      <c r="H86" s="371"/>
    </row>
    <row r="87" spans="2:8">
      <c r="B87" s="371"/>
      <c r="C87" s="371"/>
      <c r="D87" s="371"/>
      <c r="E87" s="371"/>
      <c r="F87" s="378"/>
      <c r="G87" s="371"/>
      <c r="H87" s="371"/>
    </row>
    <row r="88" spans="2:8">
      <c r="B88" s="371"/>
      <c r="C88" s="371"/>
      <c r="D88" s="371"/>
      <c r="E88" s="371"/>
      <c r="F88" s="378"/>
      <c r="G88" s="371"/>
      <c r="H88" s="371"/>
    </row>
    <row r="89" spans="2:8">
      <c r="B89" s="371"/>
      <c r="C89" s="371"/>
      <c r="D89" s="371"/>
      <c r="E89" s="371"/>
      <c r="F89" s="378"/>
      <c r="G89" s="371"/>
      <c r="H89" s="371"/>
    </row>
    <row r="90" spans="2:8">
      <c r="B90" s="371"/>
      <c r="C90" s="371"/>
      <c r="D90" s="371"/>
      <c r="E90" s="371"/>
      <c r="F90" s="378"/>
      <c r="G90" s="371"/>
      <c r="H90" s="371"/>
    </row>
    <row r="91" spans="2:8">
      <c r="B91" s="371"/>
      <c r="C91" s="371"/>
      <c r="D91" s="371"/>
      <c r="E91" s="371"/>
      <c r="F91" s="378"/>
      <c r="G91" s="371"/>
      <c r="H91" s="371"/>
    </row>
    <row r="92" spans="2:8">
      <c r="B92" s="371"/>
      <c r="C92" s="371"/>
      <c r="D92" s="371"/>
      <c r="E92" s="371"/>
      <c r="F92" s="378"/>
      <c r="G92" s="371"/>
      <c r="H92" s="371"/>
    </row>
    <row r="93" spans="2:8">
      <c r="B93" s="371"/>
      <c r="C93" s="371"/>
      <c r="D93" s="371"/>
      <c r="E93" s="371"/>
      <c r="F93" s="378"/>
      <c r="G93" s="371"/>
      <c r="H93" s="371"/>
    </row>
    <row r="94" spans="2:8">
      <c r="B94" s="371"/>
      <c r="C94" s="371"/>
      <c r="D94" s="371"/>
      <c r="E94" s="371"/>
      <c r="F94" s="378"/>
      <c r="G94" s="371"/>
      <c r="H94" s="371"/>
    </row>
    <row r="95" spans="2:8">
      <c r="B95" s="371"/>
      <c r="C95" s="371"/>
      <c r="D95" s="371"/>
      <c r="E95" s="371"/>
      <c r="F95" s="378"/>
      <c r="G95" s="371"/>
      <c r="H95" s="371"/>
    </row>
    <row r="96" spans="2:8">
      <c r="B96" s="371"/>
      <c r="C96" s="371"/>
      <c r="D96" s="371"/>
      <c r="E96" s="371"/>
      <c r="F96" s="378"/>
      <c r="G96" s="371"/>
      <c r="H96" s="371"/>
    </row>
    <row r="97" spans="2:8">
      <c r="B97" s="371"/>
      <c r="C97" s="371"/>
      <c r="D97" s="371"/>
      <c r="E97" s="371"/>
      <c r="F97" s="378"/>
      <c r="G97" s="371"/>
      <c r="H97" s="371"/>
    </row>
  </sheetData>
  <sheetProtection password="DAFF" sheet="1" objects="1" scenarios="1"/>
  <mergeCells count="5">
    <mergeCell ref="B1:H1"/>
    <mergeCell ref="B2:H2"/>
    <mergeCell ref="B3:C3"/>
    <mergeCell ref="B4:C4"/>
    <mergeCell ref="F4:H4"/>
  </mergeCells>
  <printOptions gridLinesSet="0"/>
  <pageMargins left="0.59055118110236227" right="0.39370078740157483" top="0.19685039370078741" bottom="0.19685039370078741" header="0" footer="0.19685039370078741"/>
  <pageSetup paperSize="9" scale="92" fitToHeight="3" orientation="landscape" horizontalDpi="300" r:id="rId1"/>
  <headerFooter alignWithMargins="0">
    <oddFooter>Stránka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11">
    <pageSetUpPr fitToPage="1"/>
  </sheetPr>
  <dimension ref="A1:IT100"/>
  <sheetViews>
    <sheetView showGridLines="0" workbookViewId="0">
      <selection activeCell="B18" sqref="B1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hidden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hidden="1" customWidth="1"/>
    <col min="58" max="249" width="0" style="1" hidden="1" customWidth="1"/>
    <col min="250" max="251" width="9.33203125" style="1"/>
    <col min="252" max="252" width="0" style="1" hidden="1" customWidth="1"/>
    <col min="253" max="253" width="11.6640625" style="1" hidden="1" customWidth="1"/>
    <col min="254" max="254" width="0" style="1" hidden="1" customWidth="1"/>
    <col min="255" max="16384" width="9.33203125" style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4</v>
      </c>
      <c r="BU1" s="15" t="s">
        <v>4</v>
      </c>
      <c r="BV1" s="15" t="s">
        <v>999</v>
      </c>
    </row>
    <row r="2" spans="1:74" ht="36.950000000000003" customHeight="1">
      <c r="AR2" s="739" t="s">
        <v>1000</v>
      </c>
      <c r="AS2" s="670"/>
      <c r="AT2" s="670"/>
      <c r="AU2" s="670"/>
      <c r="AV2" s="670"/>
      <c r="AW2" s="670"/>
      <c r="AX2" s="670"/>
      <c r="AY2" s="670"/>
      <c r="AZ2" s="670"/>
      <c r="BA2" s="670"/>
      <c r="BB2" s="670"/>
      <c r="BC2" s="670"/>
      <c r="BD2" s="670"/>
      <c r="BE2" s="670"/>
      <c r="BS2" s="16" t="s">
        <v>6</v>
      </c>
      <c r="BT2" s="16" t="s">
        <v>7</v>
      </c>
    </row>
    <row r="3" spans="1:74" ht="6.95" customHeight="1">
      <c r="B3" s="96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19"/>
      <c r="BS3" s="16" t="s">
        <v>6</v>
      </c>
      <c r="BT3" s="16" t="s">
        <v>8</v>
      </c>
    </row>
    <row r="4" spans="1:74" ht="24.95" customHeight="1">
      <c r="B4" s="19"/>
      <c r="D4" s="98" t="s">
        <v>9</v>
      </c>
      <c r="AR4" s="19"/>
      <c r="AS4" s="23" t="s">
        <v>10</v>
      </c>
      <c r="BS4" s="16" t="s">
        <v>12</v>
      </c>
    </row>
    <row r="5" spans="1:74" ht="12" customHeight="1">
      <c r="B5" s="19"/>
      <c r="D5" s="389" t="s">
        <v>13</v>
      </c>
      <c r="K5" s="676" t="s">
        <v>1001</v>
      </c>
      <c r="L5" s="670"/>
      <c r="M5" s="670"/>
      <c r="N5" s="670"/>
      <c r="O5" s="670"/>
      <c r="P5" s="670"/>
      <c r="Q5" s="670"/>
      <c r="R5" s="670"/>
      <c r="S5" s="670"/>
      <c r="T5" s="670"/>
      <c r="U5" s="670"/>
      <c r="V5" s="670"/>
      <c r="W5" s="670"/>
      <c r="X5" s="670"/>
      <c r="Y5" s="670"/>
      <c r="Z5" s="670"/>
      <c r="AA5" s="670"/>
      <c r="AB5" s="670"/>
      <c r="AC5" s="670"/>
      <c r="AD5" s="670"/>
      <c r="AE5" s="670"/>
      <c r="AF5" s="670"/>
      <c r="AG5" s="670"/>
      <c r="AH5" s="670"/>
      <c r="AI5" s="670"/>
      <c r="AJ5" s="670"/>
      <c r="AK5" s="670"/>
      <c r="AL5" s="670"/>
      <c r="AM5" s="670"/>
      <c r="AN5" s="670"/>
      <c r="AO5" s="670"/>
      <c r="AR5" s="19"/>
      <c r="BS5" s="16" t="s">
        <v>6</v>
      </c>
    </row>
    <row r="6" spans="1:74" ht="36.950000000000003" customHeight="1">
      <c r="B6" s="19"/>
      <c r="D6" s="390" t="s">
        <v>16</v>
      </c>
      <c r="K6" s="740" t="s">
        <v>1002</v>
      </c>
      <c r="L6" s="670"/>
      <c r="M6" s="670"/>
      <c r="N6" s="670"/>
      <c r="O6" s="670"/>
      <c r="P6" s="670"/>
      <c r="Q6" s="670"/>
      <c r="R6" s="670"/>
      <c r="S6" s="670"/>
      <c r="T6" s="670"/>
      <c r="U6" s="670"/>
      <c r="V6" s="670"/>
      <c r="W6" s="670"/>
      <c r="X6" s="670"/>
      <c r="Y6" s="670"/>
      <c r="Z6" s="670"/>
      <c r="AA6" s="670"/>
      <c r="AB6" s="670"/>
      <c r="AC6" s="670"/>
      <c r="AD6" s="670"/>
      <c r="AE6" s="670"/>
      <c r="AF6" s="670"/>
      <c r="AG6" s="670"/>
      <c r="AH6" s="670"/>
      <c r="AI6" s="670"/>
      <c r="AJ6" s="670"/>
      <c r="AK6" s="670"/>
      <c r="AL6" s="670"/>
      <c r="AM6" s="670"/>
      <c r="AN6" s="670"/>
      <c r="AO6" s="670"/>
      <c r="AR6" s="19"/>
      <c r="BS6" s="16" t="s">
        <v>6</v>
      </c>
    </row>
    <row r="7" spans="1:74" ht="12" customHeight="1">
      <c r="B7" s="19"/>
      <c r="D7" s="100" t="s">
        <v>18</v>
      </c>
      <c r="K7" s="101" t="s">
        <v>1</v>
      </c>
      <c r="AK7" s="100" t="s">
        <v>19</v>
      </c>
      <c r="AN7" s="101" t="s">
        <v>1</v>
      </c>
      <c r="AR7" s="19"/>
      <c r="BS7" s="16" t="s">
        <v>6</v>
      </c>
    </row>
    <row r="8" spans="1:74" ht="12" customHeight="1">
      <c r="B8" s="19"/>
      <c r="D8" s="100" t="s">
        <v>20</v>
      </c>
      <c r="K8" s="101" t="s">
        <v>1003</v>
      </c>
      <c r="AK8" s="100" t="s">
        <v>22</v>
      </c>
      <c r="AN8" s="101" t="s">
        <v>1004</v>
      </c>
      <c r="AR8" s="19"/>
      <c r="BS8" s="16" t="s">
        <v>6</v>
      </c>
    </row>
    <row r="9" spans="1:74" ht="14.45" customHeight="1">
      <c r="B9" s="19"/>
      <c r="AR9" s="19"/>
      <c r="BS9" s="16" t="s">
        <v>6</v>
      </c>
    </row>
    <row r="10" spans="1:74" ht="12" customHeight="1">
      <c r="B10" s="19"/>
      <c r="D10" s="100" t="s">
        <v>23</v>
      </c>
      <c r="AK10" s="100" t="s">
        <v>24</v>
      </c>
      <c r="AN10" s="101" t="s">
        <v>1</v>
      </c>
      <c r="AR10" s="19"/>
      <c r="BS10" s="16" t="s">
        <v>6</v>
      </c>
    </row>
    <row r="11" spans="1:74" ht="18.399999999999999" customHeight="1">
      <c r="B11" s="19"/>
      <c r="E11" s="101" t="s">
        <v>828</v>
      </c>
      <c r="AK11" s="100" t="s">
        <v>26</v>
      </c>
      <c r="AN11" s="101" t="s">
        <v>1</v>
      </c>
      <c r="AR11" s="19"/>
      <c r="BS11" s="16" t="s">
        <v>6</v>
      </c>
    </row>
    <row r="12" spans="1:74" ht="6.95" customHeight="1">
      <c r="B12" s="19"/>
      <c r="AR12" s="19"/>
      <c r="BS12" s="16" t="s">
        <v>6</v>
      </c>
    </row>
    <row r="13" spans="1:74" ht="12" customHeight="1">
      <c r="B13" s="19"/>
      <c r="D13" s="100" t="s">
        <v>1005</v>
      </c>
      <c r="AK13" s="100" t="s">
        <v>24</v>
      </c>
      <c r="AN13" s="101" t="s">
        <v>1</v>
      </c>
      <c r="AR13" s="19"/>
      <c r="BS13" s="16" t="s">
        <v>6</v>
      </c>
    </row>
    <row r="14" spans="1:74" ht="12.75">
      <c r="B14" s="19"/>
      <c r="E14" s="101" t="s">
        <v>828</v>
      </c>
      <c r="AK14" s="100" t="s">
        <v>26</v>
      </c>
      <c r="AN14" s="101" t="s">
        <v>1</v>
      </c>
      <c r="AR14" s="19"/>
      <c r="BS14" s="16" t="s">
        <v>6</v>
      </c>
    </row>
    <row r="15" spans="1:74" ht="6.95" customHeight="1">
      <c r="B15" s="19"/>
      <c r="AR15" s="19"/>
      <c r="BS15" s="16" t="s">
        <v>4</v>
      </c>
    </row>
    <row r="16" spans="1:74" ht="12" customHeight="1">
      <c r="B16" s="19"/>
      <c r="D16" s="100" t="s">
        <v>29</v>
      </c>
      <c r="AK16" s="100" t="s">
        <v>24</v>
      </c>
      <c r="AN16" s="101" t="s">
        <v>1</v>
      </c>
      <c r="AR16" s="19"/>
      <c r="BS16" s="16" t="s">
        <v>4</v>
      </c>
    </row>
    <row r="17" spans="1:254" ht="18.399999999999999" customHeight="1">
      <c r="B17" s="19"/>
      <c r="E17" s="101" t="s">
        <v>1006</v>
      </c>
      <c r="AK17" s="100" t="s">
        <v>26</v>
      </c>
      <c r="AN17" s="101" t="s">
        <v>1</v>
      </c>
      <c r="AR17" s="19"/>
      <c r="BS17" s="16" t="s">
        <v>31</v>
      </c>
    </row>
    <row r="18" spans="1:254" ht="6.95" customHeight="1">
      <c r="B18" s="19"/>
      <c r="AR18" s="19"/>
      <c r="BS18" s="16" t="s">
        <v>6</v>
      </c>
    </row>
    <row r="19" spans="1:254" ht="12" customHeight="1">
      <c r="B19" s="19"/>
      <c r="D19" s="100" t="s">
        <v>32</v>
      </c>
      <c r="AK19" s="100" t="s">
        <v>24</v>
      </c>
      <c r="AN19" s="101" t="s">
        <v>1</v>
      </c>
      <c r="AR19" s="19"/>
      <c r="BS19" s="16" t="s">
        <v>6</v>
      </c>
    </row>
    <row r="20" spans="1:254" ht="18.399999999999999" customHeight="1">
      <c r="B20" s="19"/>
      <c r="E20" s="101" t="s">
        <v>828</v>
      </c>
      <c r="AK20" s="100" t="s">
        <v>26</v>
      </c>
      <c r="AN20" s="101" t="s">
        <v>1</v>
      </c>
      <c r="AR20" s="19"/>
      <c r="BS20" s="16" t="s">
        <v>31</v>
      </c>
    </row>
    <row r="21" spans="1:254" ht="6.95" customHeight="1">
      <c r="B21" s="19"/>
      <c r="AR21" s="19"/>
    </row>
    <row r="22" spans="1:254" ht="12" customHeight="1">
      <c r="B22" s="19"/>
      <c r="D22" s="100" t="s">
        <v>34</v>
      </c>
      <c r="AR22" s="19"/>
    </row>
    <row r="23" spans="1:254" ht="16.5" customHeight="1">
      <c r="B23" s="19"/>
      <c r="E23" s="677" t="s">
        <v>1</v>
      </c>
      <c r="F23" s="677"/>
      <c r="G23" s="677"/>
      <c r="H23" s="677"/>
      <c r="I23" s="677"/>
      <c r="J23" s="677"/>
      <c r="K23" s="677"/>
      <c r="L23" s="677"/>
      <c r="M23" s="677"/>
      <c r="N23" s="677"/>
      <c r="O23" s="677"/>
      <c r="P23" s="677"/>
      <c r="Q23" s="677"/>
      <c r="R23" s="677"/>
      <c r="S23" s="677"/>
      <c r="T23" s="677"/>
      <c r="U23" s="677"/>
      <c r="V23" s="677"/>
      <c r="W23" s="677"/>
      <c r="X23" s="677"/>
      <c r="Y23" s="677"/>
      <c r="Z23" s="677"/>
      <c r="AA23" s="677"/>
      <c r="AB23" s="677"/>
      <c r="AC23" s="677"/>
      <c r="AD23" s="677"/>
      <c r="AE23" s="677"/>
      <c r="AF23" s="677"/>
      <c r="AG23" s="677"/>
      <c r="AH23" s="677"/>
      <c r="AI23" s="677"/>
      <c r="AJ23" s="677"/>
      <c r="AK23" s="677"/>
      <c r="AL23" s="677"/>
      <c r="AM23" s="677"/>
      <c r="AN23" s="677"/>
      <c r="AR23" s="19"/>
    </row>
    <row r="24" spans="1:254" ht="6.95" customHeight="1">
      <c r="B24" s="19"/>
      <c r="AR24" s="19"/>
    </row>
    <row r="25" spans="1:254" ht="6.95" customHeight="1">
      <c r="B25" s="19"/>
      <c r="D25" s="391"/>
      <c r="E25" s="391"/>
      <c r="F25" s="391"/>
      <c r="G25" s="391"/>
      <c r="H25" s="391"/>
      <c r="I25" s="391"/>
      <c r="J25" s="391"/>
      <c r="K25" s="391"/>
      <c r="L25" s="391"/>
      <c r="M25" s="391"/>
      <c r="N25" s="391"/>
      <c r="O25" s="391"/>
      <c r="P25" s="391"/>
      <c r="Q25" s="391"/>
      <c r="R25" s="391"/>
      <c r="S25" s="391"/>
      <c r="T25" s="391"/>
      <c r="U25" s="391"/>
      <c r="V25" s="391"/>
      <c r="W25" s="391"/>
      <c r="X25" s="391"/>
      <c r="Y25" s="391"/>
      <c r="Z25" s="391"/>
      <c r="AA25" s="391"/>
      <c r="AB25" s="391"/>
      <c r="AC25" s="391"/>
      <c r="AD25" s="391"/>
      <c r="AE25" s="391"/>
      <c r="AF25" s="391"/>
      <c r="AG25" s="391"/>
      <c r="AH25" s="391"/>
      <c r="AI25" s="391"/>
      <c r="AJ25" s="391"/>
      <c r="AK25" s="391"/>
      <c r="AL25" s="391"/>
      <c r="AM25" s="391"/>
      <c r="AN25" s="391"/>
      <c r="AO25" s="391"/>
      <c r="AR25" s="19"/>
    </row>
    <row r="26" spans="1:254" ht="14.45" customHeight="1">
      <c r="B26" s="19"/>
      <c r="D26" s="392" t="s">
        <v>73</v>
      </c>
      <c r="AK26" s="738">
        <f>ROUND(AG94,2)</f>
        <v>0</v>
      </c>
      <c r="AL26" s="670"/>
      <c r="AM26" s="670"/>
      <c r="AN26" s="670"/>
      <c r="AO26" s="670"/>
      <c r="AR26" s="19"/>
    </row>
    <row r="27" spans="1:254" ht="14.45" customHeight="1">
      <c r="B27" s="19"/>
      <c r="D27" s="392" t="s">
        <v>1007</v>
      </c>
      <c r="AK27" s="738">
        <f>ROUND(AG97, 2)</f>
        <v>0</v>
      </c>
      <c r="AL27" s="738"/>
      <c r="AM27" s="738"/>
      <c r="AN27" s="738"/>
      <c r="AO27" s="738"/>
      <c r="AR27" s="19"/>
    </row>
    <row r="28" spans="1:254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6"/>
      <c r="BE28" s="31"/>
    </row>
    <row r="29" spans="1:254" s="2" customFormat="1" ht="25.9" customHeight="1">
      <c r="A29" s="31"/>
      <c r="B29" s="36"/>
      <c r="C29" s="31"/>
      <c r="D29" s="393" t="s">
        <v>35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735">
        <f>ROUND(AK26 + AK27, 2)</f>
        <v>0</v>
      </c>
      <c r="AL29" s="736"/>
      <c r="AM29" s="736"/>
      <c r="AN29" s="736"/>
      <c r="AO29" s="736"/>
      <c r="AP29" s="31"/>
      <c r="AQ29" s="31"/>
      <c r="AR29" s="36"/>
      <c r="BE29" s="31"/>
      <c r="IS29" s="394">
        <f>AK29</f>
        <v>0</v>
      </c>
      <c r="IT29" s="394">
        <f>AK29</f>
        <v>0</v>
      </c>
    </row>
    <row r="30" spans="1:254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6"/>
      <c r="BE30" s="31"/>
    </row>
    <row r="31" spans="1:254" s="2" customFormat="1" ht="12.75">
      <c r="A31" s="31"/>
      <c r="B31" s="36"/>
      <c r="C31" s="31"/>
      <c r="D31" s="31"/>
      <c r="E31" s="31"/>
      <c r="F31" s="31"/>
      <c r="G31" s="31"/>
      <c r="H31" s="31"/>
      <c r="I31" s="31"/>
      <c r="J31" s="31"/>
      <c r="K31" s="31"/>
      <c r="L31" s="737" t="s">
        <v>36</v>
      </c>
      <c r="M31" s="737"/>
      <c r="N31" s="737"/>
      <c r="O31" s="737"/>
      <c r="P31" s="737"/>
      <c r="Q31" s="31"/>
      <c r="R31" s="31"/>
      <c r="S31" s="31"/>
      <c r="T31" s="31"/>
      <c r="U31" s="31"/>
      <c r="V31" s="31"/>
      <c r="W31" s="737" t="s">
        <v>37</v>
      </c>
      <c r="X31" s="737"/>
      <c r="Y31" s="737"/>
      <c r="Z31" s="737"/>
      <c r="AA31" s="737"/>
      <c r="AB31" s="737"/>
      <c r="AC31" s="737"/>
      <c r="AD31" s="737"/>
      <c r="AE31" s="737"/>
      <c r="AF31" s="31"/>
      <c r="AG31" s="31"/>
      <c r="AH31" s="31"/>
      <c r="AI31" s="31"/>
      <c r="AJ31" s="31"/>
      <c r="AK31" s="737" t="s">
        <v>38</v>
      </c>
      <c r="AL31" s="737"/>
      <c r="AM31" s="737"/>
      <c r="AN31" s="737"/>
      <c r="AO31" s="737"/>
      <c r="AP31" s="31"/>
      <c r="AQ31" s="31"/>
      <c r="AR31" s="36"/>
      <c r="BE31" s="31"/>
    </row>
    <row r="32" spans="1:254" s="3" customFormat="1" ht="14.45" customHeight="1">
      <c r="B32" s="39"/>
      <c r="D32" s="100" t="s">
        <v>39</v>
      </c>
      <c r="F32" s="100" t="s">
        <v>40</v>
      </c>
      <c r="L32" s="726">
        <v>0.21</v>
      </c>
      <c r="M32" s="727"/>
      <c r="N32" s="727"/>
      <c r="O32" s="727"/>
      <c r="P32" s="727"/>
      <c r="W32" s="728">
        <f>ROUND(AZ94 + SUM(CD97), 2)</f>
        <v>0</v>
      </c>
      <c r="X32" s="727"/>
      <c r="Y32" s="727"/>
      <c r="Z32" s="727"/>
      <c r="AA32" s="727"/>
      <c r="AB32" s="727"/>
      <c r="AC32" s="727"/>
      <c r="AD32" s="727"/>
      <c r="AE32" s="727"/>
      <c r="AK32" s="728">
        <f>ROUND(AV94 + SUM(BY97), 2)</f>
        <v>0</v>
      </c>
      <c r="AL32" s="727"/>
      <c r="AM32" s="727"/>
      <c r="AN32" s="727"/>
      <c r="AO32" s="727"/>
      <c r="AR32" s="39"/>
    </row>
    <row r="33" spans="1:57" s="3" customFormat="1" ht="14.45" customHeight="1">
      <c r="B33" s="39"/>
      <c r="F33" s="100" t="s">
        <v>41</v>
      </c>
      <c r="L33" s="726">
        <v>0.15</v>
      </c>
      <c r="M33" s="727"/>
      <c r="N33" s="727"/>
      <c r="O33" s="727"/>
      <c r="P33" s="727"/>
      <c r="W33" s="728">
        <f>ROUND(BA94 + SUM(CE97), 2)</f>
        <v>0</v>
      </c>
      <c r="X33" s="727"/>
      <c r="Y33" s="727"/>
      <c r="Z33" s="727"/>
      <c r="AA33" s="727"/>
      <c r="AB33" s="727"/>
      <c r="AC33" s="727"/>
      <c r="AD33" s="727"/>
      <c r="AE33" s="727"/>
      <c r="AK33" s="728">
        <f>ROUND(AW94 + SUM(BZ97), 2)</f>
        <v>0</v>
      </c>
      <c r="AL33" s="727"/>
      <c r="AM33" s="727"/>
      <c r="AN33" s="727"/>
      <c r="AO33" s="727"/>
      <c r="AR33" s="39"/>
    </row>
    <row r="34" spans="1:57" s="3" customFormat="1" ht="14.45" hidden="1" customHeight="1">
      <c r="B34" s="39"/>
      <c r="F34" s="100" t="s">
        <v>42</v>
      </c>
      <c r="L34" s="726">
        <v>0.21</v>
      </c>
      <c r="M34" s="727"/>
      <c r="N34" s="727"/>
      <c r="O34" s="727"/>
      <c r="P34" s="727"/>
      <c r="W34" s="728">
        <f>ROUND(BB94 + SUM(CF97), 2)</f>
        <v>0</v>
      </c>
      <c r="X34" s="727"/>
      <c r="Y34" s="727"/>
      <c r="Z34" s="727"/>
      <c r="AA34" s="727"/>
      <c r="AB34" s="727"/>
      <c r="AC34" s="727"/>
      <c r="AD34" s="727"/>
      <c r="AE34" s="727"/>
      <c r="AK34" s="728">
        <v>0</v>
      </c>
      <c r="AL34" s="727"/>
      <c r="AM34" s="727"/>
      <c r="AN34" s="727"/>
      <c r="AO34" s="727"/>
      <c r="AR34" s="39"/>
    </row>
    <row r="35" spans="1:57" s="3" customFormat="1" ht="14.45" hidden="1" customHeight="1">
      <c r="B35" s="39"/>
      <c r="F35" s="100" t="s">
        <v>43</v>
      </c>
      <c r="L35" s="726">
        <v>0.15</v>
      </c>
      <c r="M35" s="727"/>
      <c r="N35" s="727"/>
      <c r="O35" s="727"/>
      <c r="P35" s="727"/>
      <c r="W35" s="728">
        <f>ROUND(BC94 + SUM(CG97), 2)</f>
        <v>0</v>
      </c>
      <c r="X35" s="727"/>
      <c r="Y35" s="727"/>
      <c r="Z35" s="727"/>
      <c r="AA35" s="727"/>
      <c r="AB35" s="727"/>
      <c r="AC35" s="727"/>
      <c r="AD35" s="727"/>
      <c r="AE35" s="727"/>
      <c r="AK35" s="728">
        <v>0</v>
      </c>
      <c r="AL35" s="727"/>
      <c r="AM35" s="727"/>
      <c r="AN35" s="727"/>
      <c r="AO35" s="727"/>
      <c r="AR35" s="39"/>
    </row>
    <row r="36" spans="1:57" s="3" customFormat="1" ht="14.45" hidden="1" customHeight="1">
      <c r="B36" s="39"/>
      <c r="F36" s="100" t="s">
        <v>44</v>
      </c>
      <c r="L36" s="726">
        <v>0</v>
      </c>
      <c r="M36" s="727"/>
      <c r="N36" s="727"/>
      <c r="O36" s="727"/>
      <c r="P36" s="727"/>
      <c r="W36" s="728">
        <f>ROUND(BD94 + SUM(CH97), 2)</f>
        <v>0</v>
      </c>
      <c r="X36" s="727"/>
      <c r="Y36" s="727"/>
      <c r="Z36" s="727"/>
      <c r="AA36" s="727"/>
      <c r="AB36" s="727"/>
      <c r="AC36" s="727"/>
      <c r="AD36" s="727"/>
      <c r="AE36" s="727"/>
      <c r="AK36" s="728">
        <v>0</v>
      </c>
      <c r="AL36" s="727"/>
      <c r="AM36" s="727"/>
      <c r="AN36" s="727"/>
      <c r="AO36" s="727"/>
      <c r="AR36" s="39"/>
    </row>
    <row r="37" spans="1:57" s="2" customFormat="1" ht="6.95" customHeight="1">
      <c r="A37" s="31"/>
      <c r="B37" s="36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6"/>
      <c r="BE37" s="31"/>
    </row>
    <row r="38" spans="1:57" s="2" customFormat="1" ht="25.9" customHeight="1">
      <c r="A38" s="31"/>
      <c r="B38" s="36"/>
      <c r="C38" s="395"/>
      <c r="D38" s="396" t="s">
        <v>45</v>
      </c>
      <c r="E38" s="397"/>
      <c r="F38" s="397"/>
      <c r="G38" s="397"/>
      <c r="H38" s="397"/>
      <c r="I38" s="397"/>
      <c r="J38" s="397"/>
      <c r="K38" s="397"/>
      <c r="L38" s="397"/>
      <c r="M38" s="397"/>
      <c r="N38" s="397"/>
      <c r="O38" s="397"/>
      <c r="P38" s="397"/>
      <c r="Q38" s="397"/>
      <c r="R38" s="397"/>
      <c r="S38" s="397"/>
      <c r="T38" s="398" t="s">
        <v>46</v>
      </c>
      <c r="U38" s="397"/>
      <c r="V38" s="397"/>
      <c r="W38" s="397"/>
      <c r="X38" s="729" t="s">
        <v>47</v>
      </c>
      <c r="Y38" s="730"/>
      <c r="Z38" s="730"/>
      <c r="AA38" s="730"/>
      <c r="AB38" s="730"/>
      <c r="AC38" s="397"/>
      <c r="AD38" s="397"/>
      <c r="AE38" s="397"/>
      <c r="AF38" s="397"/>
      <c r="AG38" s="397"/>
      <c r="AH38" s="397"/>
      <c r="AI38" s="397"/>
      <c r="AJ38" s="397"/>
      <c r="AK38" s="731">
        <f>SUM(AK29:AK36)</f>
        <v>0</v>
      </c>
      <c r="AL38" s="730"/>
      <c r="AM38" s="730"/>
      <c r="AN38" s="730"/>
      <c r="AO38" s="732"/>
      <c r="AP38" s="395"/>
      <c r="AQ38" s="395"/>
      <c r="AR38" s="36"/>
      <c r="BE38" s="31"/>
    </row>
    <row r="39" spans="1:57" s="2" customFormat="1" ht="6.95" customHeight="1">
      <c r="A39" s="31"/>
      <c r="B39" s="36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6"/>
      <c r="BE39" s="31"/>
    </row>
    <row r="40" spans="1:57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6"/>
      <c r="BE40" s="31"/>
    </row>
    <row r="41" spans="1:57" ht="14.45" customHeight="1">
      <c r="B41" s="19"/>
      <c r="AR41" s="19"/>
    </row>
    <row r="42" spans="1:57" ht="14.45" customHeight="1">
      <c r="B42" s="19"/>
      <c r="AR42" s="19"/>
    </row>
    <row r="43" spans="1:57" ht="14.45" customHeight="1">
      <c r="B43" s="19"/>
      <c r="AR43" s="19"/>
    </row>
    <row r="44" spans="1:57" ht="14.45" customHeight="1">
      <c r="B44" s="19"/>
      <c r="AR44" s="19"/>
    </row>
    <row r="45" spans="1:57" ht="14.45" customHeight="1">
      <c r="B45" s="19"/>
      <c r="AR45" s="19"/>
    </row>
    <row r="46" spans="1:57" ht="14.45" customHeight="1">
      <c r="B46" s="19"/>
      <c r="AR46" s="19"/>
    </row>
    <row r="47" spans="1:57" ht="14.45" customHeight="1">
      <c r="B47" s="19"/>
      <c r="AR47" s="19"/>
    </row>
    <row r="48" spans="1:57" ht="14.45" customHeight="1">
      <c r="B48" s="19"/>
      <c r="AR48" s="19"/>
    </row>
    <row r="49" spans="1:57" s="2" customFormat="1" ht="14.45" customHeight="1">
      <c r="B49" s="47"/>
      <c r="D49" s="120" t="s">
        <v>48</v>
      </c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0" t="s">
        <v>49</v>
      </c>
      <c r="AI49" s="121"/>
      <c r="AJ49" s="121"/>
      <c r="AK49" s="121"/>
      <c r="AL49" s="121"/>
      <c r="AM49" s="121"/>
      <c r="AN49" s="121"/>
      <c r="AO49" s="121"/>
      <c r="AR49" s="47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6"/>
      <c r="C60" s="31"/>
      <c r="D60" s="122" t="s">
        <v>50</v>
      </c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2" t="s">
        <v>51</v>
      </c>
      <c r="W60" s="123"/>
      <c r="X60" s="123"/>
      <c r="Y60" s="123"/>
      <c r="Z60" s="123"/>
      <c r="AA60" s="123"/>
      <c r="AB60" s="123"/>
      <c r="AC60" s="123"/>
      <c r="AD60" s="123"/>
      <c r="AE60" s="123"/>
      <c r="AF60" s="123"/>
      <c r="AG60" s="123"/>
      <c r="AH60" s="122" t="s">
        <v>50</v>
      </c>
      <c r="AI60" s="123"/>
      <c r="AJ60" s="123"/>
      <c r="AK60" s="123"/>
      <c r="AL60" s="123"/>
      <c r="AM60" s="122" t="s">
        <v>51</v>
      </c>
      <c r="AN60" s="123"/>
      <c r="AO60" s="123"/>
      <c r="AP60" s="31"/>
      <c r="AQ60" s="31"/>
      <c r="AR60" s="36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6"/>
      <c r="C64" s="31"/>
      <c r="D64" s="120" t="s">
        <v>52</v>
      </c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6"/>
      <c r="AH64" s="120" t="s">
        <v>1008</v>
      </c>
      <c r="AI64" s="126"/>
      <c r="AJ64" s="126"/>
      <c r="AK64" s="126"/>
      <c r="AL64" s="126"/>
      <c r="AM64" s="126"/>
      <c r="AN64" s="126"/>
      <c r="AO64" s="126"/>
      <c r="AP64" s="31"/>
      <c r="AQ64" s="31"/>
      <c r="AR64" s="36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6"/>
      <c r="C75" s="31"/>
      <c r="D75" s="122" t="s">
        <v>50</v>
      </c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3"/>
      <c r="V75" s="122" t="s">
        <v>51</v>
      </c>
      <c r="W75" s="123"/>
      <c r="X75" s="123"/>
      <c r="Y75" s="123"/>
      <c r="Z75" s="123"/>
      <c r="AA75" s="123"/>
      <c r="AB75" s="123"/>
      <c r="AC75" s="123"/>
      <c r="AD75" s="123"/>
      <c r="AE75" s="123"/>
      <c r="AF75" s="123"/>
      <c r="AG75" s="123"/>
      <c r="AH75" s="122" t="s">
        <v>50</v>
      </c>
      <c r="AI75" s="123"/>
      <c r="AJ75" s="123"/>
      <c r="AK75" s="123"/>
      <c r="AL75" s="123"/>
      <c r="AM75" s="122" t="s">
        <v>51</v>
      </c>
      <c r="AN75" s="123"/>
      <c r="AO75" s="123"/>
      <c r="AP75" s="31"/>
      <c r="AQ75" s="31"/>
      <c r="AR75" s="36"/>
      <c r="BE75" s="31"/>
    </row>
    <row r="76" spans="1:57" s="2" customFormat="1">
      <c r="A76" s="31"/>
      <c r="B76" s="36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6"/>
      <c r="BE76" s="31"/>
    </row>
    <row r="77" spans="1:57" s="2" customFormat="1" ht="6.95" customHeight="1">
      <c r="A77" s="31"/>
      <c r="B77" s="127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  <c r="AJ77" s="128"/>
      <c r="AK77" s="128"/>
      <c r="AL77" s="128"/>
      <c r="AM77" s="128"/>
      <c r="AN77" s="128"/>
      <c r="AO77" s="128"/>
      <c r="AP77" s="128"/>
      <c r="AQ77" s="128"/>
      <c r="AR77" s="36"/>
      <c r="BE77" s="31"/>
    </row>
    <row r="81" spans="1:91" s="2" customFormat="1" ht="6.95" customHeight="1">
      <c r="A81" s="31"/>
      <c r="B81" s="129"/>
      <c r="C81" s="130"/>
      <c r="D81" s="130"/>
      <c r="E81" s="130"/>
      <c r="F81" s="130"/>
      <c r="G81" s="130"/>
      <c r="H81" s="130"/>
      <c r="I81" s="130"/>
      <c r="J81" s="130"/>
      <c r="K81" s="130"/>
      <c r="L81" s="130"/>
      <c r="M81" s="130"/>
      <c r="N81" s="130"/>
      <c r="O81" s="130"/>
      <c r="P81" s="130"/>
      <c r="Q81" s="130"/>
      <c r="R81" s="130"/>
      <c r="S81" s="130"/>
      <c r="T81" s="130"/>
      <c r="U81" s="130"/>
      <c r="V81" s="130"/>
      <c r="W81" s="130"/>
      <c r="X81" s="130"/>
      <c r="Y81" s="130"/>
      <c r="Z81" s="130"/>
      <c r="AA81" s="130"/>
      <c r="AB81" s="130"/>
      <c r="AC81" s="130"/>
      <c r="AD81" s="130"/>
      <c r="AE81" s="130"/>
      <c r="AF81" s="130"/>
      <c r="AG81" s="130"/>
      <c r="AH81" s="130"/>
      <c r="AI81" s="130"/>
      <c r="AJ81" s="130"/>
      <c r="AK81" s="130"/>
      <c r="AL81" s="130"/>
      <c r="AM81" s="130"/>
      <c r="AN81" s="130"/>
      <c r="AO81" s="130"/>
      <c r="AP81" s="130"/>
      <c r="AQ81" s="130"/>
      <c r="AR81" s="36"/>
      <c r="BE81" s="31"/>
    </row>
    <row r="82" spans="1:91" s="2" customFormat="1" ht="24.95" customHeight="1">
      <c r="A82" s="31"/>
      <c r="B82" s="36"/>
      <c r="C82" s="98" t="s">
        <v>54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6"/>
      <c r="BE82" s="31"/>
    </row>
    <row r="83" spans="1:91" s="2" customFormat="1" ht="6.95" customHeight="1">
      <c r="A83" s="31"/>
      <c r="B83" s="36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6"/>
      <c r="BE83" s="31"/>
    </row>
    <row r="84" spans="1:91" s="4" customFormat="1" ht="12" customHeight="1">
      <c r="B84" s="55"/>
      <c r="C84" s="100" t="s">
        <v>13</v>
      </c>
      <c r="L84" s="4" t="str">
        <f>K5</f>
        <v>2022-010</v>
      </c>
      <c r="AR84" s="55"/>
    </row>
    <row r="85" spans="1:91" s="5" customFormat="1" ht="36.950000000000003" customHeight="1">
      <c r="B85" s="58"/>
      <c r="C85" s="399" t="s">
        <v>16</v>
      </c>
      <c r="L85" s="673" t="str">
        <f>K6</f>
        <v>STŘEDNÍ ŠKOLA ŘEMESEL A ZÁKLADNÍ ŠKOLA HOŘICE REKONSTRUKCE KUCHYNĚ</v>
      </c>
      <c r="M85" s="733"/>
      <c r="N85" s="733"/>
      <c r="O85" s="733"/>
      <c r="P85" s="733"/>
      <c r="Q85" s="733"/>
      <c r="R85" s="733"/>
      <c r="S85" s="733"/>
      <c r="T85" s="733"/>
      <c r="U85" s="733"/>
      <c r="V85" s="733"/>
      <c r="W85" s="733"/>
      <c r="X85" s="733"/>
      <c r="Y85" s="733"/>
      <c r="Z85" s="733"/>
      <c r="AA85" s="733"/>
      <c r="AB85" s="733"/>
      <c r="AC85" s="733"/>
      <c r="AD85" s="733"/>
      <c r="AE85" s="733"/>
      <c r="AF85" s="733"/>
      <c r="AG85" s="733"/>
      <c r="AH85" s="733"/>
      <c r="AI85" s="733"/>
      <c r="AJ85" s="733"/>
      <c r="AK85" s="733"/>
      <c r="AL85" s="733"/>
      <c r="AM85" s="733"/>
      <c r="AN85" s="733"/>
      <c r="AO85" s="733"/>
      <c r="AR85" s="58"/>
    </row>
    <row r="86" spans="1:91" s="2" customFormat="1" ht="6.95" customHeight="1">
      <c r="A86" s="31"/>
      <c r="B86" s="36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6"/>
      <c r="BE86" s="31"/>
    </row>
    <row r="87" spans="1:91" s="2" customFormat="1" ht="12" customHeight="1">
      <c r="A87" s="31"/>
      <c r="B87" s="36"/>
      <c r="C87" s="100" t="s">
        <v>20</v>
      </c>
      <c r="D87" s="31"/>
      <c r="E87" s="31"/>
      <c r="F87" s="31"/>
      <c r="G87" s="31"/>
      <c r="H87" s="31"/>
      <c r="I87" s="31"/>
      <c r="J87" s="31"/>
      <c r="K87" s="31"/>
      <c r="L87" s="400" t="str">
        <f>IF(K8="","",K8)</f>
        <v>SŠŘ a ZŠ Hořice, Havlíčkova 54, Hořice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100" t="s">
        <v>22</v>
      </c>
      <c r="AJ87" s="31"/>
      <c r="AK87" s="31"/>
      <c r="AL87" s="31"/>
      <c r="AM87" s="734" t="str">
        <f>IF(AN8= "","",AN8)</f>
        <v>28. 2. 2022</v>
      </c>
      <c r="AN87" s="734"/>
      <c r="AO87" s="31"/>
      <c r="AP87" s="31"/>
      <c r="AQ87" s="31"/>
      <c r="AR87" s="36"/>
      <c r="BE87" s="31"/>
    </row>
    <row r="88" spans="1:91" s="2" customFormat="1" ht="6.95" customHeight="1">
      <c r="A88" s="31"/>
      <c r="B88" s="36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6"/>
      <c r="BE88" s="31"/>
    </row>
    <row r="89" spans="1:91" s="2" customFormat="1" ht="15.2" customHeight="1">
      <c r="A89" s="31"/>
      <c r="B89" s="36"/>
      <c r="C89" s="100" t="s">
        <v>23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100" t="s">
        <v>29</v>
      </c>
      <c r="AJ89" s="31"/>
      <c r="AK89" s="31"/>
      <c r="AL89" s="31"/>
      <c r="AM89" s="724" t="str">
        <f>IF(E17="","",E17)</f>
        <v>Ondřej Zikán</v>
      </c>
      <c r="AN89" s="725"/>
      <c r="AO89" s="725"/>
      <c r="AP89" s="725"/>
      <c r="AQ89" s="31"/>
      <c r="AR89" s="36"/>
      <c r="AS89" s="720" t="s">
        <v>55</v>
      </c>
      <c r="AT89" s="721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31"/>
    </row>
    <row r="90" spans="1:91" s="2" customFormat="1" ht="15.2" customHeight="1">
      <c r="A90" s="31"/>
      <c r="B90" s="36"/>
      <c r="C90" s="100" t="s">
        <v>1005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100" t="s">
        <v>32</v>
      </c>
      <c r="AJ90" s="31"/>
      <c r="AK90" s="31"/>
      <c r="AL90" s="31"/>
      <c r="AM90" s="724" t="str">
        <f>IF(E20="","",E20)</f>
        <v xml:space="preserve"> </v>
      </c>
      <c r="AN90" s="725"/>
      <c r="AO90" s="725"/>
      <c r="AP90" s="725"/>
      <c r="AQ90" s="31"/>
      <c r="AR90" s="36"/>
      <c r="AS90" s="722"/>
      <c r="AT90" s="723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31"/>
    </row>
    <row r="91" spans="1:91" s="2" customFormat="1" ht="10.9" customHeight="1">
      <c r="A91" s="31"/>
      <c r="B91" s="36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6"/>
      <c r="AS91" s="722"/>
      <c r="AT91" s="723"/>
      <c r="AU91" s="63"/>
      <c r="AV91" s="63"/>
      <c r="AW91" s="63"/>
      <c r="AX91" s="63"/>
      <c r="AY91" s="63"/>
      <c r="AZ91" s="63"/>
      <c r="BA91" s="63"/>
      <c r="BB91" s="63"/>
      <c r="BC91" s="63"/>
      <c r="BD91" s="64"/>
      <c r="BE91" s="31"/>
    </row>
    <row r="92" spans="1:91" s="2" customFormat="1" ht="29.25" customHeight="1">
      <c r="A92" s="31"/>
      <c r="B92" s="36"/>
      <c r="C92" s="714" t="s">
        <v>56</v>
      </c>
      <c r="D92" s="715"/>
      <c r="E92" s="715"/>
      <c r="F92" s="715"/>
      <c r="G92" s="715"/>
      <c r="H92" s="115"/>
      <c r="I92" s="716" t="s">
        <v>57</v>
      </c>
      <c r="J92" s="715"/>
      <c r="K92" s="715"/>
      <c r="L92" s="715"/>
      <c r="M92" s="715"/>
      <c r="N92" s="715"/>
      <c r="O92" s="715"/>
      <c r="P92" s="715"/>
      <c r="Q92" s="715"/>
      <c r="R92" s="715"/>
      <c r="S92" s="715"/>
      <c r="T92" s="715"/>
      <c r="U92" s="715"/>
      <c r="V92" s="715"/>
      <c r="W92" s="715"/>
      <c r="X92" s="715"/>
      <c r="Y92" s="715"/>
      <c r="Z92" s="715"/>
      <c r="AA92" s="715"/>
      <c r="AB92" s="715"/>
      <c r="AC92" s="715"/>
      <c r="AD92" s="715"/>
      <c r="AE92" s="715"/>
      <c r="AF92" s="715"/>
      <c r="AG92" s="717" t="s">
        <v>58</v>
      </c>
      <c r="AH92" s="715"/>
      <c r="AI92" s="715"/>
      <c r="AJ92" s="715"/>
      <c r="AK92" s="715"/>
      <c r="AL92" s="715"/>
      <c r="AM92" s="715"/>
      <c r="AN92" s="716" t="s">
        <v>59</v>
      </c>
      <c r="AO92" s="715"/>
      <c r="AP92" s="718"/>
      <c r="AQ92" s="401" t="s">
        <v>60</v>
      </c>
      <c r="AR92" s="36"/>
      <c r="AS92" s="402" t="s">
        <v>61</v>
      </c>
      <c r="AT92" s="403" t="s">
        <v>62</v>
      </c>
      <c r="AU92" s="403" t="s">
        <v>63</v>
      </c>
      <c r="AV92" s="403" t="s">
        <v>64</v>
      </c>
      <c r="AW92" s="403" t="s">
        <v>65</v>
      </c>
      <c r="AX92" s="403" t="s">
        <v>66</v>
      </c>
      <c r="AY92" s="403" t="s">
        <v>67</v>
      </c>
      <c r="AZ92" s="403" t="s">
        <v>68</v>
      </c>
      <c r="BA92" s="403" t="s">
        <v>69</v>
      </c>
      <c r="BB92" s="403" t="s">
        <v>70</v>
      </c>
      <c r="BC92" s="403" t="s">
        <v>71</v>
      </c>
      <c r="BD92" s="404" t="s">
        <v>72</v>
      </c>
      <c r="BE92" s="31"/>
    </row>
    <row r="93" spans="1:91" s="2" customFormat="1" ht="10.9" customHeight="1">
      <c r="A93" s="31"/>
      <c r="B93" s="36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6"/>
      <c r="AS93" s="4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406"/>
      <c r="BE93" s="31"/>
    </row>
    <row r="94" spans="1:91" s="6" customFormat="1" ht="32.450000000000003" customHeight="1">
      <c r="B94" s="80"/>
      <c r="C94" s="407" t="s">
        <v>1009</v>
      </c>
      <c r="D94" s="408"/>
      <c r="E94" s="408"/>
      <c r="F94" s="408"/>
      <c r="G94" s="408"/>
      <c r="H94" s="408"/>
      <c r="I94" s="408"/>
      <c r="J94" s="408"/>
      <c r="K94" s="408"/>
      <c r="L94" s="408"/>
      <c r="M94" s="408"/>
      <c r="N94" s="408"/>
      <c r="O94" s="408"/>
      <c r="P94" s="408"/>
      <c r="Q94" s="408"/>
      <c r="R94" s="408"/>
      <c r="S94" s="408"/>
      <c r="T94" s="408"/>
      <c r="U94" s="408"/>
      <c r="V94" s="408"/>
      <c r="W94" s="408"/>
      <c r="X94" s="408"/>
      <c r="Y94" s="408"/>
      <c r="Z94" s="408"/>
      <c r="AA94" s="408"/>
      <c r="AB94" s="408"/>
      <c r="AC94" s="408"/>
      <c r="AD94" s="408"/>
      <c r="AE94" s="408"/>
      <c r="AF94" s="408"/>
      <c r="AG94" s="719">
        <f>ROUND(AG95,2)</f>
        <v>0</v>
      </c>
      <c r="AH94" s="719"/>
      <c r="AI94" s="719"/>
      <c r="AJ94" s="719"/>
      <c r="AK94" s="719"/>
      <c r="AL94" s="719"/>
      <c r="AM94" s="719"/>
      <c r="AN94" s="713">
        <f>SUM(AG94,AT94)</f>
        <v>0</v>
      </c>
      <c r="AO94" s="713"/>
      <c r="AP94" s="713"/>
      <c r="AQ94" s="409" t="s">
        <v>1</v>
      </c>
      <c r="AR94" s="80"/>
      <c r="AS94" s="410">
        <f>ROUND(AS95,2)</f>
        <v>0</v>
      </c>
      <c r="AT94" s="411">
        <f>ROUND(SUM(AV94:AW94),2)</f>
        <v>0</v>
      </c>
      <c r="AU94" s="412">
        <f>ROUND(AU95,5)</f>
        <v>0</v>
      </c>
      <c r="AV94" s="411">
        <f>ROUND(AZ94*L32,2)</f>
        <v>0</v>
      </c>
      <c r="AW94" s="411">
        <f>ROUND(BA94*L33,2)</f>
        <v>0</v>
      </c>
      <c r="AX94" s="411">
        <f>ROUND(BB94*L32,2)</f>
        <v>0</v>
      </c>
      <c r="AY94" s="411">
        <f>ROUND(BC94*L33,2)</f>
        <v>0</v>
      </c>
      <c r="AZ94" s="411">
        <f>ROUND(AZ95,2)</f>
        <v>0</v>
      </c>
      <c r="BA94" s="411">
        <f>ROUND(BA95,2)</f>
        <v>0</v>
      </c>
      <c r="BB94" s="411">
        <f>ROUND(BB95,2)</f>
        <v>0</v>
      </c>
      <c r="BC94" s="411">
        <f>ROUND(BC95,2)</f>
        <v>0</v>
      </c>
      <c r="BD94" s="413">
        <f>ROUND(BD95,2)</f>
        <v>0</v>
      </c>
      <c r="BS94" s="85" t="s">
        <v>74</v>
      </c>
      <c r="BT94" s="85" t="s">
        <v>75</v>
      </c>
      <c r="BU94" s="86" t="s">
        <v>76</v>
      </c>
      <c r="BV94" s="85" t="s">
        <v>77</v>
      </c>
      <c r="BW94" s="85" t="s">
        <v>999</v>
      </c>
      <c r="BX94" s="85" t="s">
        <v>78</v>
      </c>
      <c r="CL94" s="85" t="s">
        <v>1</v>
      </c>
    </row>
    <row r="95" spans="1:91" s="7" customFormat="1" ht="16.5" customHeight="1">
      <c r="A95" s="414" t="s">
        <v>79</v>
      </c>
      <c r="B95" s="90"/>
      <c r="C95" s="415"/>
      <c r="D95" s="710" t="s">
        <v>1010</v>
      </c>
      <c r="E95" s="710"/>
      <c r="F95" s="710"/>
      <c r="G95" s="710"/>
      <c r="H95" s="710"/>
      <c r="I95" s="416"/>
      <c r="J95" s="710" t="s">
        <v>1011</v>
      </c>
      <c r="K95" s="710"/>
      <c r="L95" s="710"/>
      <c r="M95" s="710"/>
      <c r="N95" s="710"/>
      <c r="O95" s="710"/>
      <c r="P95" s="710"/>
      <c r="Q95" s="710"/>
      <c r="R95" s="710"/>
      <c r="S95" s="710"/>
      <c r="T95" s="710"/>
      <c r="U95" s="710"/>
      <c r="V95" s="710"/>
      <c r="W95" s="710"/>
      <c r="X95" s="710"/>
      <c r="Y95" s="710"/>
      <c r="Z95" s="710"/>
      <c r="AA95" s="710"/>
      <c r="AB95" s="710"/>
      <c r="AC95" s="710"/>
      <c r="AD95" s="710"/>
      <c r="AE95" s="710"/>
      <c r="AF95" s="710"/>
      <c r="AG95" s="711">
        <f>'RR - VZT2'!J30</f>
        <v>0</v>
      </c>
      <c r="AH95" s="712"/>
      <c r="AI95" s="712"/>
      <c r="AJ95" s="712"/>
      <c r="AK95" s="712"/>
      <c r="AL95" s="712"/>
      <c r="AM95" s="712"/>
      <c r="AN95" s="711">
        <f>SUM(AG95,AT95)</f>
        <v>0</v>
      </c>
      <c r="AO95" s="712"/>
      <c r="AP95" s="712"/>
      <c r="AQ95" s="417" t="s">
        <v>82</v>
      </c>
      <c r="AR95" s="90"/>
      <c r="AS95" s="418">
        <v>0</v>
      </c>
      <c r="AT95" s="419">
        <f>ROUND(SUM(AV95:AW95),2)</f>
        <v>0</v>
      </c>
      <c r="AU95" s="420">
        <f>'RR - VZT2'!P121</f>
        <v>0</v>
      </c>
      <c r="AV95" s="419">
        <f>'RR - VZT2'!J33</f>
        <v>0</v>
      </c>
      <c r="AW95" s="419">
        <f>'RR - VZT2'!J34</f>
        <v>0</v>
      </c>
      <c r="AX95" s="419">
        <f>'RR - VZT2'!J35</f>
        <v>0</v>
      </c>
      <c r="AY95" s="419">
        <f>'RR - VZT2'!J36</f>
        <v>0</v>
      </c>
      <c r="AZ95" s="419">
        <f>'RR - VZT2'!F33</f>
        <v>0</v>
      </c>
      <c r="BA95" s="419">
        <f>'RR - VZT2'!F34</f>
        <v>0</v>
      </c>
      <c r="BB95" s="419">
        <f>'RR - VZT2'!F35</f>
        <v>0</v>
      </c>
      <c r="BC95" s="419">
        <f>'RR - VZT2'!F36</f>
        <v>0</v>
      </c>
      <c r="BD95" s="421">
        <f>'RR - VZT2'!F37</f>
        <v>0</v>
      </c>
      <c r="BT95" s="95" t="s">
        <v>83</v>
      </c>
      <c r="BV95" s="95" t="s">
        <v>77</v>
      </c>
      <c r="BW95" s="95" t="s">
        <v>1012</v>
      </c>
      <c r="BX95" s="95" t="s">
        <v>999</v>
      </c>
      <c r="CL95" s="95" t="s">
        <v>1</v>
      </c>
      <c r="CM95" s="95" t="s">
        <v>85</v>
      </c>
    </row>
    <row r="96" spans="1:91">
      <c r="B96" s="19"/>
      <c r="AR96" s="19"/>
    </row>
    <row r="97" spans="1:57" s="2" customFormat="1" ht="30" customHeight="1">
      <c r="A97" s="31"/>
      <c r="B97" s="36"/>
      <c r="C97" s="407" t="s">
        <v>1013</v>
      </c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713">
        <v>0</v>
      </c>
      <c r="AH97" s="713"/>
      <c r="AI97" s="713"/>
      <c r="AJ97" s="713"/>
      <c r="AK97" s="713"/>
      <c r="AL97" s="713"/>
      <c r="AM97" s="713"/>
      <c r="AN97" s="713">
        <v>0</v>
      </c>
      <c r="AO97" s="713"/>
      <c r="AP97" s="713"/>
      <c r="AQ97" s="422"/>
      <c r="AR97" s="36"/>
      <c r="AS97" s="402" t="s">
        <v>1014</v>
      </c>
      <c r="AT97" s="403" t="s">
        <v>1015</v>
      </c>
      <c r="AU97" s="403" t="s">
        <v>39</v>
      </c>
      <c r="AV97" s="404" t="s">
        <v>62</v>
      </c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10.9" customHeight="1">
      <c r="A98" s="31"/>
      <c r="B98" s="36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57" s="2" customFormat="1" ht="30" customHeight="1">
      <c r="A99" s="31"/>
      <c r="B99" s="36"/>
      <c r="C99" s="423" t="s">
        <v>1016</v>
      </c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  <c r="W99" s="113"/>
      <c r="X99" s="113"/>
      <c r="Y99" s="113"/>
      <c r="Z99" s="113"/>
      <c r="AA99" s="113"/>
      <c r="AB99" s="113"/>
      <c r="AC99" s="113"/>
      <c r="AD99" s="113"/>
      <c r="AE99" s="113"/>
      <c r="AF99" s="113"/>
      <c r="AG99" s="709">
        <f>ROUND(AG94 + AG97, 2)</f>
        <v>0</v>
      </c>
      <c r="AH99" s="709"/>
      <c r="AI99" s="709"/>
      <c r="AJ99" s="709"/>
      <c r="AK99" s="709"/>
      <c r="AL99" s="709"/>
      <c r="AM99" s="709"/>
      <c r="AN99" s="709">
        <f>ROUND(AN94 + AN97, 2)</f>
        <v>0</v>
      </c>
      <c r="AO99" s="709"/>
      <c r="AP99" s="709"/>
      <c r="AQ99" s="113"/>
      <c r="AR99" s="36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  <row r="100" spans="1:57" s="2" customFormat="1" ht="6.95" customHeight="1">
      <c r="A100" s="31"/>
      <c r="B100" s="127"/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36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</sheetData>
  <sheetProtection password="DAFF" sheet="1" objects="1" scenarios="1"/>
  <mergeCells count="46">
    <mergeCell ref="AK27:AO27"/>
    <mergeCell ref="AR2:BE2"/>
    <mergeCell ref="K5:AO5"/>
    <mergeCell ref="K6:AO6"/>
    <mergeCell ref="E23:AN23"/>
    <mergeCell ref="AK26:AO26"/>
    <mergeCell ref="AK29:AO29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L34:P34"/>
    <mergeCell ref="W34:AE34"/>
    <mergeCell ref="AK34:AO34"/>
    <mergeCell ref="AS89:AT91"/>
    <mergeCell ref="AM90:AP90"/>
    <mergeCell ref="L35:P35"/>
    <mergeCell ref="W35:AE35"/>
    <mergeCell ref="AK35:AO35"/>
    <mergeCell ref="L36:P36"/>
    <mergeCell ref="W36:AE36"/>
    <mergeCell ref="AK36:AO36"/>
    <mergeCell ref="X38:AB38"/>
    <mergeCell ref="AK38:AO38"/>
    <mergeCell ref="L85:AO85"/>
    <mergeCell ref="AM87:AN87"/>
    <mergeCell ref="AM89:AP89"/>
    <mergeCell ref="C92:G92"/>
    <mergeCell ref="I92:AF92"/>
    <mergeCell ref="AG92:AM92"/>
    <mergeCell ref="AN92:AP92"/>
    <mergeCell ref="AG94:AM94"/>
    <mergeCell ref="AN94:AP94"/>
    <mergeCell ref="AG99:AM99"/>
    <mergeCell ref="AN99:AP99"/>
    <mergeCell ref="D95:H95"/>
    <mergeCell ref="J95:AF95"/>
    <mergeCell ref="AG95:AM95"/>
    <mergeCell ref="AN95:AP95"/>
    <mergeCell ref="AG97:AM97"/>
    <mergeCell ref="AN97:AP97"/>
  </mergeCells>
  <hyperlinks>
    <hyperlink ref="A95" location="'D.1.4.c) - ZAŘÍZENÍ VZDUC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12">
    <pageSetUpPr fitToPage="1"/>
  </sheetPr>
  <dimension ref="A1:BM167"/>
  <sheetViews>
    <sheetView showGridLines="0" workbookViewId="0">
      <selection activeCell="B18" sqref="B1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hidden="1" customWidth="1"/>
    <col min="13" max="13" width="10.83203125" style="1" hidden="1" customWidth="1"/>
    <col min="14" max="14" width="0" style="1" hidden="1" customWidth="1"/>
    <col min="15" max="20" width="14.1640625" style="1" hidden="1" customWidth="1"/>
    <col min="21" max="21" width="16.33203125" style="1" hidden="1" customWidth="1"/>
    <col min="22" max="22" width="12.33203125" style="1" hidden="1" customWidth="1"/>
    <col min="23" max="23" width="16.33203125" style="1" hidden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32" max="16384" width="9.33203125" style="1"/>
  </cols>
  <sheetData>
    <row r="1" spans="1:46">
      <c r="A1" s="21"/>
      <c r="B1" s="21"/>
      <c r="C1" s="21"/>
      <c r="D1" s="21"/>
      <c r="E1" s="21"/>
      <c r="F1" s="21"/>
      <c r="G1" s="21"/>
      <c r="H1" s="21"/>
      <c r="I1" s="21"/>
      <c r="J1" s="21"/>
    </row>
    <row r="2" spans="1:46" ht="36.950000000000003" customHeight="1">
      <c r="A2" s="21"/>
      <c r="B2" s="21"/>
      <c r="C2" s="21"/>
      <c r="D2" s="21"/>
      <c r="E2" s="21"/>
      <c r="F2" s="21"/>
      <c r="G2" s="21"/>
      <c r="H2" s="21"/>
      <c r="I2" s="21"/>
      <c r="J2" s="21"/>
      <c r="L2" s="739" t="s">
        <v>1000</v>
      </c>
      <c r="M2" s="670"/>
      <c r="N2" s="670"/>
      <c r="O2" s="670"/>
      <c r="P2" s="670"/>
      <c r="Q2" s="670"/>
      <c r="R2" s="670"/>
      <c r="S2" s="670"/>
      <c r="T2" s="670"/>
      <c r="U2" s="670"/>
      <c r="V2" s="670"/>
      <c r="AT2" s="16" t="s">
        <v>1012</v>
      </c>
    </row>
    <row r="3" spans="1:46" ht="6.95" customHeight="1">
      <c r="A3" s="21"/>
      <c r="B3" s="17"/>
      <c r="C3" s="18"/>
      <c r="D3" s="18"/>
      <c r="E3" s="18"/>
      <c r="F3" s="18"/>
      <c r="G3" s="18"/>
      <c r="H3" s="18"/>
      <c r="I3" s="18"/>
      <c r="J3" s="18"/>
      <c r="K3" s="97"/>
      <c r="L3" s="19"/>
      <c r="AT3" s="16" t="s">
        <v>85</v>
      </c>
    </row>
    <row r="4" spans="1:46" ht="24.95" customHeight="1">
      <c r="A4" s="21"/>
      <c r="B4" s="20"/>
      <c r="C4" s="21"/>
      <c r="D4" s="22" t="s">
        <v>86</v>
      </c>
      <c r="E4" s="21"/>
      <c r="F4" s="21"/>
      <c r="G4" s="21"/>
      <c r="H4" s="21"/>
      <c r="I4" s="21"/>
      <c r="J4" s="21"/>
      <c r="L4" s="19"/>
      <c r="M4" s="99" t="s">
        <v>10</v>
      </c>
      <c r="AT4" s="16" t="s">
        <v>4</v>
      </c>
    </row>
    <row r="5" spans="1:46" ht="6.95" customHeight="1">
      <c r="A5" s="21"/>
      <c r="B5" s="20"/>
      <c r="C5" s="21"/>
      <c r="D5" s="21"/>
      <c r="E5" s="21"/>
      <c r="F5" s="21"/>
      <c r="G5" s="21"/>
      <c r="H5" s="21"/>
      <c r="I5" s="21"/>
      <c r="J5" s="21"/>
      <c r="L5" s="19"/>
    </row>
    <row r="6" spans="1:46" ht="12" customHeight="1">
      <c r="A6" s="21"/>
      <c r="B6" s="20"/>
      <c r="C6" s="21"/>
      <c r="D6" s="27" t="s">
        <v>16</v>
      </c>
      <c r="E6" s="21"/>
      <c r="F6" s="21"/>
      <c r="G6" s="21"/>
      <c r="H6" s="21"/>
      <c r="I6" s="21"/>
      <c r="J6" s="21"/>
      <c r="L6" s="19"/>
    </row>
    <row r="7" spans="1:46" ht="26.25" customHeight="1">
      <c r="A7" s="21"/>
      <c r="B7" s="20"/>
      <c r="C7" s="21"/>
      <c r="D7" s="21"/>
      <c r="E7" s="668" t="str">
        <f>'RR - VZT'!K6</f>
        <v>STŘEDNÍ ŠKOLA ŘEMESEL A ZÁKLADNÍ ŠKOLA HOŘICE REKONSTRUKCE KUCHYNĚ</v>
      </c>
      <c r="F7" s="669"/>
      <c r="G7" s="669"/>
      <c r="H7" s="669"/>
      <c r="I7" s="21"/>
      <c r="J7" s="21"/>
      <c r="L7" s="19"/>
    </row>
    <row r="8" spans="1:46" s="2" customFormat="1" ht="12" customHeight="1">
      <c r="A8" s="33"/>
      <c r="B8" s="32"/>
      <c r="C8" s="33"/>
      <c r="D8" s="27" t="s">
        <v>87</v>
      </c>
      <c r="E8" s="33"/>
      <c r="F8" s="33"/>
      <c r="G8" s="33"/>
      <c r="H8" s="33"/>
      <c r="I8" s="33"/>
      <c r="J8" s="33"/>
      <c r="K8" s="31"/>
      <c r="L8" s="47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3"/>
      <c r="B9" s="32"/>
      <c r="C9" s="33"/>
      <c r="D9" s="33"/>
      <c r="E9" s="635" t="s">
        <v>1017</v>
      </c>
      <c r="F9" s="667"/>
      <c r="G9" s="667"/>
      <c r="H9" s="667"/>
      <c r="I9" s="33"/>
      <c r="J9" s="33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3"/>
      <c r="B10" s="32"/>
      <c r="C10" s="33"/>
      <c r="D10" s="33"/>
      <c r="E10" s="33"/>
      <c r="F10" s="33"/>
      <c r="G10" s="33"/>
      <c r="H10" s="33"/>
      <c r="I10" s="33"/>
      <c r="J10" s="33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3"/>
      <c r="B11" s="32"/>
      <c r="C11" s="33"/>
      <c r="D11" s="27" t="s">
        <v>18</v>
      </c>
      <c r="E11" s="33"/>
      <c r="F11" s="25" t="s">
        <v>1</v>
      </c>
      <c r="G11" s="33"/>
      <c r="H11" s="33"/>
      <c r="I11" s="27" t="s">
        <v>19</v>
      </c>
      <c r="J11" s="25" t="s">
        <v>1</v>
      </c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3"/>
      <c r="B12" s="32"/>
      <c r="C12" s="33"/>
      <c r="D12" s="27" t="s">
        <v>20</v>
      </c>
      <c r="E12" s="33"/>
      <c r="F12" s="25" t="s">
        <v>1003</v>
      </c>
      <c r="G12" s="33"/>
      <c r="H12" s="33"/>
      <c r="I12" s="27" t="s">
        <v>22</v>
      </c>
      <c r="J12" s="60" t="str">
        <f>'RR - VZT'!AN8</f>
        <v>28. 2. 2022</v>
      </c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3"/>
      <c r="B13" s="32"/>
      <c r="C13" s="33"/>
      <c r="D13" s="33"/>
      <c r="E13" s="33"/>
      <c r="F13" s="33"/>
      <c r="G13" s="33"/>
      <c r="H13" s="33"/>
      <c r="I13" s="33"/>
      <c r="J13" s="33"/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3"/>
      <c r="B14" s="32"/>
      <c r="C14" s="33"/>
      <c r="D14" s="27" t="s">
        <v>23</v>
      </c>
      <c r="E14" s="33"/>
      <c r="F14" s="33"/>
      <c r="G14" s="33"/>
      <c r="H14" s="33"/>
      <c r="I14" s="27" t="s">
        <v>24</v>
      </c>
      <c r="J14" s="25" t="str">
        <f>IF('RR - VZT'!AN10="","",'RR - VZT'!AN10)</f>
        <v/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3"/>
      <c r="B15" s="32"/>
      <c r="C15" s="33"/>
      <c r="D15" s="33"/>
      <c r="E15" s="25" t="str">
        <f>IF('RR - VZT'!E11="","",'RR - VZT'!E11)</f>
        <v xml:space="preserve"> </v>
      </c>
      <c r="F15" s="33"/>
      <c r="G15" s="33"/>
      <c r="H15" s="33"/>
      <c r="I15" s="27" t="s">
        <v>26</v>
      </c>
      <c r="J15" s="25" t="str">
        <f>IF('RR - VZT'!AN11="","",'RR - VZT'!AN11)</f>
        <v/>
      </c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3"/>
      <c r="B16" s="32"/>
      <c r="C16" s="33"/>
      <c r="D16" s="33"/>
      <c r="E16" s="33"/>
      <c r="F16" s="33"/>
      <c r="G16" s="33"/>
      <c r="H16" s="33"/>
      <c r="I16" s="33"/>
      <c r="J16" s="33"/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3"/>
      <c r="B17" s="32"/>
      <c r="C17" s="33"/>
      <c r="D17" s="27" t="s">
        <v>1005</v>
      </c>
      <c r="E17" s="33"/>
      <c r="F17" s="33"/>
      <c r="G17" s="33"/>
      <c r="H17" s="33"/>
      <c r="I17" s="27" t="s">
        <v>24</v>
      </c>
      <c r="J17" s="25" t="str">
        <f>'RR - VZT'!AN13</f>
        <v/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3"/>
      <c r="B18" s="32"/>
      <c r="C18" s="33"/>
      <c r="D18" s="33"/>
      <c r="E18" s="659" t="str">
        <f>'RR - VZT'!E14</f>
        <v xml:space="preserve"> </v>
      </c>
      <c r="F18" s="659"/>
      <c r="G18" s="659"/>
      <c r="H18" s="659"/>
      <c r="I18" s="27" t="s">
        <v>26</v>
      </c>
      <c r="J18" s="25" t="str">
        <f>'RR - VZT'!AN14</f>
        <v/>
      </c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3"/>
      <c r="B19" s="32"/>
      <c r="C19" s="33"/>
      <c r="D19" s="33"/>
      <c r="E19" s="33"/>
      <c r="F19" s="33"/>
      <c r="G19" s="33"/>
      <c r="H19" s="33"/>
      <c r="I19" s="33"/>
      <c r="J19" s="33"/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3"/>
      <c r="B20" s="32"/>
      <c r="C20" s="33"/>
      <c r="D20" s="27" t="s">
        <v>29</v>
      </c>
      <c r="E20" s="33"/>
      <c r="F20" s="33"/>
      <c r="G20" s="33"/>
      <c r="H20" s="33"/>
      <c r="I20" s="27" t="s">
        <v>24</v>
      </c>
      <c r="J20" s="25" t="s">
        <v>1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3"/>
      <c r="B21" s="32"/>
      <c r="C21" s="33"/>
      <c r="D21" s="33"/>
      <c r="E21" s="25" t="s">
        <v>1006</v>
      </c>
      <c r="F21" s="33"/>
      <c r="G21" s="33"/>
      <c r="H21" s="33"/>
      <c r="I21" s="27" t="s">
        <v>26</v>
      </c>
      <c r="J21" s="25" t="s">
        <v>1</v>
      </c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3"/>
      <c r="B22" s="32"/>
      <c r="C22" s="33"/>
      <c r="D22" s="33"/>
      <c r="E22" s="33"/>
      <c r="F22" s="33"/>
      <c r="G22" s="33"/>
      <c r="H22" s="33"/>
      <c r="I22" s="33"/>
      <c r="J22" s="33"/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3"/>
      <c r="B23" s="32"/>
      <c r="C23" s="33"/>
      <c r="D23" s="27" t="s">
        <v>32</v>
      </c>
      <c r="E23" s="33"/>
      <c r="F23" s="33"/>
      <c r="G23" s="33"/>
      <c r="H23" s="33"/>
      <c r="I23" s="27" t="s">
        <v>24</v>
      </c>
      <c r="J23" s="25" t="str">
        <f>IF('RR - VZT'!AN19="","",'RR - VZT'!AN19)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3"/>
      <c r="B24" s="32"/>
      <c r="C24" s="33"/>
      <c r="D24" s="33"/>
      <c r="E24" s="25" t="str">
        <f>IF('RR - VZT'!E20="","",'RR - VZT'!E20)</f>
        <v xml:space="preserve"> </v>
      </c>
      <c r="F24" s="33"/>
      <c r="G24" s="33"/>
      <c r="H24" s="33"/>
      <c r="I24" s="27" t="s">
        <v>26</v>
      </c>
      <c r="J24" s="25" t="str">
        <f>IF('RR - VZT'!AN20="","",'RR - VZT'!AN20)</f>
        <v/>
      </c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3"/>
      <c r="B25" s="32"/>
      <c r="C25" s="33"/>
      <c r="D25" s="33"/>
      <c r="E25" s="33"/>
      <c r="F25" s="33"/>
      <c r="G25" s="33"/>
      <c r="H25" s="33"/>
      <c r="I25" s="33"/>
      <c r="J25" s="33"/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3"/>
      <c r="B26" s="32"/>
      <c r="C26" s="33"/>
      <c r="D26" s="27" t="s">
        <v>34</v>
      </c>
      <c r="E26" s="33"/>
      <c r="F26" s="33"/>
      <c r="G26" s="33"/>
      <c r="H26" s="33"/>
      <c r="I26" s="33"/>
      <c r="J26" s="33"/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424"/>
      <c r="B27" s="425"/>
      <c r="C27" s="424"/>
      <c r="D27" s="424"/>
      <c r="E27" s="663" t="s">
        <v>1</v>
      </c>
      <c r="F27" s="663"/>
      <c r="G27" s="663"/>
      <c r="H27" s="663"/>
      <c r="I27" s="424"/>
      <c r="J27" s="424"/>
      <c r="K27" s="103"/>
      <c r="L27" s="105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</row>
    <row r="28" spans="1:31" s="2" customFormat="1" ht="6.95" customHeight="1">
      <c r="A28" s="33"/>
      <c r="B28" s="32"/>
      <c r="C28" s="33"/>
      <c r="D28" s="33"/>
      <c r="E28" s="33"/>
      <c r="F28" s="33"/>
      <c r="G28" s="33"/>
      <c r="H28" s="33"/>
      <c r="I28" s="33"/>
      <c r="J28" s="33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3"/>
      <c r="B29" s="32"/>
      <c r="C29" s="33"/>
      <c r="D29" s="73"/>
      <c r="E29" s="73"/>
      <c r="F29" s="73"/>
      <c r="G29" s="73"/>
      <c r="H29" s="73"/>
      <c r="I29" s="73"/>
      <c r="J29" s="73"/>
      <c r="K29" s="106"/>
      <c r="L29" s="47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3"/>
      <c r="B30" s="32"/>
      <c r="C30" s="33"/>
      <c r="D30" s="426" t="s">
        <v>35</v>
      </c>
      <c r="E30" s="33"/>
      <c r="F30" s="33"/>
      <c r="G30" s="33"/>
      <c r="H30" s="33"/>
      <c r="I30" s="33"/>
      <c r="J30" s="78">
        <f>ROUND(J121, 2)</f>
        <v>0</v>
      </c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3"/>
      <c r="B31" s="32"/>
      <c r="C31" s="33"/>
      <c r="D31" s="73"/>
      <c r="E31" s="73"/>
      <c r="F31" s="73"/>
      <c r="G31" s="73"/>
      <c r="H31" s="73"/>
      <c r="I31" s="73"/>
      <c r="J31" s="73"/>
      <c r="K31" s="106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3"/>
      <c r="B32" s="32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3"/>
      <c r="B33" s="32"/>
      <c r="C33" s="33"/>
      <c r="D33" s="427" t="s">
        <v>39</v>
      </c>
      <c r="E33" s="27" t="s">
        <v>40</v>
      </c>
      <c r="F33" s="428">
        <f>ROUND((SUM(BE121:BE166)),  2)</f>
        <v>0</v>
      </c>
      <c r="G33" s="33"/>
      <c r="H33" s="33"/>
      <c r="I33" s="429">
        <v>0.21</v>
      </c>
      <c r="J33" s="428">
        <f>ROUND(((SUM(BE121:BE166))*I33),  2)</f>
        <v>0</v>
      </c>
      <c r="K33" s="31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3"/>
      <c r="B34" s="32"/>
      <c r="C34" s="33"/>
      <c r="D34" s="33"/>
      <c r="E34" s="27" t="s">
        <v>41</v>
      </c>
      <c r="F34" s="428">
        <f>ROUND((SUM(BF121:BF166)),  2)</f>
        <v>0</v>
      </c>
      <c r="G34" s="33"/>
      <c r="H34" s="33"/>
      <c r="I34" s="429">
        <v>0.15</v>
      </c>
      <c r="J34" s="428">
        <f>ROUND(((SUM(BF121:BF166))*I34),  2)</f>
        <v>0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3"/>
      <c r="B35" s="32"/>
      <c r="C35" s="33"/>
      <c r="D35" s="33"/>
      <c r="E35" s="27" t="s">
        <v>42</v>
      </c>
      <c r="F35" s="428">
        <f>ROUND((SUM(BG121:BG166)),  2)</f>
        <v>0</v>
      </c>
      <c r="G35" s="33"/>
      <c r="H35" s="33"/>
      <c r="I35" s="429">
        <v>0.21</v>
      </c>
      <c r="J35" s="428">
        <f>0</f>
        <v>0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3"/>
      <c r="B36" s="32"/>
      <c r="C36" s="33"/>
      <c r="D36" s="33"/>
      <c r="E36" s="27" t="s">
        <v>43</v>
      </c>
      <c r="F36" s="428">
        <f>ROUND((SUM(BH121:BH166)),  2)</f>
        <v>0</v>
      </c>
      <c r="G36" s="33"/>
      <c r="H36" s="33"/>
      <c r="I36" s="429">
        <v>0.15</v>
      </c>
      <c r="J36" s="428">
        <f>0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3"/>
      <c r="B37" s="32"/>
      <c r="C37" s="33"/>
      <c r="D37" s="33"/>
      <c r="E37" s="27" t="s">
        <v>44</v>
      </c>
      <c r="F37" s="428">
        <f>ROUND((SUM(BI121:BI166)),  2)</f>
        <v>0</v>
      </c>
      <c r="G37" s="33"/>
      <c r="H37" s="33"/>
      <c r="I37" s="429">
        <v>0</v>
      </c>
      <c r="J37" s="4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3"/>
      <c r="B38" s="32"/>
      <c r="C38" s="33"/>
      <c r="D38" s="33"/>
      <c r="E38" s="33"/>
      <c r="F38" s="33"/>
      <c r="G38" s="33"/>
      <c r="H38" s="33"/>
      <c r="I38" s="33"/>
      <c r="J38" s="33"/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3"/>
      <c r="B39" s="32"/>
      <c r="C39" s="132"/>
      <c r="D39" s="430" t="s">
        <v>45</v>
      </c>
      <c r="E39" s="67"/>
      <c r="F39" s="67"/>
      <c r="G39" s="431" t="s">
        <v>46</v>
      </c>
      <c r="H39" s="432" t="s">
        <v>47</v>
      </c>
      <c r="I39" s="67"/>
      <c r="J39" s="433">
        <f>SUM(J30:J37)</f>
        <v>0</v>
      </c>
      <c r="K39" s="119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3"/>
      <c r="B40" s="32"/>
      <c r="C40" s="33"/>
      <c r="D40" s="33"/>
      <c r="E40" s="33"/>
      <c r="F40" s="33"/>
      <c r="G40" s="33"/>
      <c r="H40" s="33"/>
      <c r="I40" s="33"/>
      <c r="J40" s="33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t="14.45" customHeight="1">
      <c r="A41" s="21"/>
      <c r="B41" s="20"/>
      <c r="C41" s="21"/>
      <c r="D41" s="21"/>
      <c r="E41" s="21"/>
      <c r="F41" s="21"/>
      <c r="G41" s="21"/>
      <c r="H41" s="21"/>
      <c r="I41" s="21"/>
      <c r="J41" s="21"/>
      <c r="L41" s="19"/>
    </row>
    <row r="42" spans="1:31" ht="14.45" customHeight="1">
      <c r="A42" s="21"/>
      <c r="B42" s="20"/>
      <c r="C42" s="21"/>
      <c r="D42" s="21"/>
      <c r="E42" s="21"/>
      <c r="F42" s="21"/>
      <c r="G42" s="21"/>
      <c r="H42" s="21"/>
      <c r="I42" s="21"/>
      <c r="J42" s="21"/>
      <c r="L42" s="19"/>
    </row>
    <row r="43" spans="1:31" ht="14.45" customHeight="1">
      <c r="A43" s="21"/>
      <c r="B43" s="20"/>
      <c r="C43" s="21"/>
      <c r="D43" s="21"/>
      <c r="E43" s="21"/>
      <c r="F43" s="21"/>
      <c r="G43" s="21"/>
      <c r="H43" s="21"/>
      <c r="I43" s="21"/>
      <c r="J43" s="21"/>
      <c r="L43" s="19"/>
    </row>
    <row r="44" spans="1:31" ht="14.45" customHeight="1">
      <c r="A44" s="21"/>
      <c r="B44" s="20"/>
      <c r="C44" s="21"/>
      <c r="D44" s="21"/>
      <c r="E44" s="21"/>
      <c r="F44" s="21"/>
      <c r="G44" s="21"/>
      <c r="H44" s="21"/>
      <c r="I44" s="21"/>
      <c r="J44" s="21"/>
      <c r="L44" s="19"/>
    </row>
    <row r="45" spans="1:31" ht="14.45" customHeight="1">
      <c r="A45" s="21"/>
      <c r="B45" s="20"/>
      <c r="C45" s="21"/>
      <c r="D45" s="21"/>
      <c r="E45" s="21"/>
      <c r="F45" s="21"/>
      <c r="G45" s="21"/>
      <c r="H45" s="21"/>
      <c r="I45" s="21"/>
      <c r="J45" s="21"/>
      <c r="L45" s="19"/>
    </row>
    <row r="46" spans="1:31" ht="14.45" customHeight="1">
      <c r="A46" s="21"/>
      <c r="B46" s="20"/>
      <c r="C46" s="21"/>
      <c r="D46" s="21"/>
      <c r="E46" s="21"/>
      <c r="F46" s="21"/>
      <c r="G46" s="21"/>
      <c r="H46" s="21"/>
      <c r="I46" s="21"/>
      <c r="J46" s="21"/>
      <c r="L46" s="19"/>
    </row>
    <row r="47" spans="1:31" ht="14.45" customHeight="1">
      <c r="A47" s="21"/>
      <c r="B47" s="20"/>
      <c r="C47" s="21"/>
      <c r="D47" s="21"/>
      <c r="E47" s="21"/>
      <c r="F47" s="21"/>
      <c r="G47" s="21"/>
      <c r="H47" s="21"/>
      <c r="I47" s="21"/>
      <c r="J47" s="21"/>
      <c r="L47" s="19"/>
    </row>
    <row r="48" spans="1:31" ht="14.45" customHeight="1">
      <c r="A48" s="21"/>
      <c r="B48" s="20"/>
      <c r="C48" s="21"/>
      <c r="D48" s="21"/>
      <c r="E48" s="21"/>
      <c r="F48" s="21"/>
      <c r="G48" s="21"/>
      <c r="H48" s="21"/>
      <c r="I48" s="21"/>
      <c r="J48" s="21"/>
      <c r="L48" s="19"/>
    </row>
    <row r="49" spans="1:31" ht="14.45" customHeight="1">
      <c r="A49" s="21"/>
      <c r="B49" s="20"/>
      <c r="C49" s="21"/>
      <c r="D49" s="21"/>
      <c r="E49" s="21"/>
      <c r="F49" s="21"/>
      <c r="G49" s="21"/>
      <c r="H49" s="21"/>
      <c r="I49" s="21"/>
      <c r="J49" s="21"/>
      <c r="L49" s="19"/>
    </row>
    <row r="50" spans="1:31" s="2" customFormat="1" ht="14.45" customHeight="1">
      <c r="A50" s="44"/>
      <c r="B50" s="43"/>
      <c r="C50" s="44"/>
      <c r="D50" s="45" t="s">
        <v>48</v>
      </c>
      <c r="E50" s="46"/>
      <c r="F50" s="46"/>
      <c r="G50" s="45" t="s">
        <v>49</v>
      </c>
      <c r="H50" s="46"/>
      <c r="I50" s="46"/>
      <c r="J50" s="46"/>
      <c r="K50" s="121"/>
      <c r="L50" s="47"/>
    </row>
    <row r="51" spans="1:31">
      <c r="A51" s="21"/>
      <c r="B51" s="20"/>
      <c r="C51" s="21"/>
      <c r="D51" s="21"/>
      <c r="E51" s="21"/>
      <c r="F51" s="21"/>
      <c r="G51" s="21"/>
      <c r="H51" s="21"/>
      <c r="I51" s="21"/>
      <c r="J51" s="21"/>
      <c r="L51" s="19"/>
    </row>
    <row r="52" spans="1:31">
      <c r="A52" s="21"/>
      <c r="B52" s="20"/>
      <c r="C52" s="21"/>
      <c r="D52" s="21"/>
      <c r="E52" s="21"/>
      <c r="F52" s="21"/>
      <c r="G52" s="21"/>
      <c r="H52" s="21"/>
      <c r="I52" s="21"/>
      <c r="J52" s="21"/>
      <c r="L52" s="19"/>
    </row>
    <row r="53" spans="1:31">
      <c r="A53" s="21"/>
      <c r="B53" s="20"/>
      <c r="C53" s="21"/>
      <c r="D53" s="21"/>
      <c r="E53" s="21"/>
      <c r="F53" s="21"/>
      <c r="G53" s="21"/>
      <c r="H53" s="21"/>
      <c r="I53" s="21"/>
      <c r="J53" s="21"/>
      <c r="L53" s="19"/>
    </row>
    <row r="54" spans="1:31">
      <c r="A54" s="21"/>
      <c r="B54" s="20"/>
      <c r="C54" s="21"/>
      <c r="D54" s="21"/>
      <c r="E54" s="21"/>
      <c r="F54" s="21"/>
      <c r="G54" s="21"/>
      <c r="H54" s="21"/>
      <c r="I54" s="21"/>
      <c r="J54" s="21"/>
      <c r="L54" s="19"/>
    </row>
    <row r="55" spans="1:31">
      <c r="A55" s="21"/>
      <c r="B55" s="20"/>
      <c r="C55" s="21"/>
      <c r="D55" s="21"/>
      <c r="E55" s="21"/>
      <c r="F55" s="21"/>
      <c r="G55" s="21"/>
      <c r="H55" s="21"/>
      <c r="I55" s="21"/>
      <c r="J55" s="21"/>
      <c r="L55" s="19"/>
    </row>
    <row r="56" spans="1:31">
      <c r="A56" s="21"/>
      <c r="B56" s="20"/>
      <c r="C56" s="21"/>
      <c r="D56" s="21"/>
      <c r="E56" s="21"/>
      <c r="F56" s="21"/>
      <c r="G56" s="21"/>
      <c r="H56" s="21"/>
      <c r="I56" s="21"/>
      <c r="J56" s="21"/>
      <c r="L56" s="19"/>
    </row>
    <row r="57" spans="1:31">
      <c r="A57" s="21"/>
      <c r="B57" s="20"/>
      <c r="C57" s="21"/>
      <c r="D57" s="21"/>
      <c r="E57" s="21"/>
      <c r="F57" s="21"/>
      <c r="G57" s="21"/>
      <c r="H57" s="21"/>
      <c r="I57" s="21"/>
      <c r="J57" s="21"/>
      <c r="L57" s="19"/>
    </row>
    <row r="58" spans="1:31">
      <c r="A58" s="21"/>
      <c r="B58" s="20"/>
      <c r="C58" s="21"/>
      <c r="D58" s="21"/>
      <c r="E58" s="21"/>
      <c r="F58" s="21"/>
      <c r="G58" s="21"/>
      <c r="H58" s="21"/>
      <c r="I58" s="21"/>
      <c r="J58" s="21"/>
      <c r="L58" s="19"/>
    </row>
    <row r="59" spans="1:31">
      <c r="A59" s="21"/>
      <c r="B59" s="20"/>
      <c r="C59" s="21"/>
      <c r="D59" s="21"/>
      <c r="E59" s="21"/>
      <c r="F59" s="21"/>
      <c r="G59" s="21"/>
      <c r="H59" s="21"/>
      <c r="I59" s="21"/>
      <c r="J59" s="21"/>
      <c r="L59" s="19"/>
    </row>
    <row r="60" spans="1:31">
      <c r="A60" s="21"/>
      <c r="B60" s="20"/>
      <c r="C60" s="21"/>
      <c r="D60" s="21"/>
      <c r="E60" s="21"/>
      <c r="F60" s="21"/>
      <c r="G60" s="21"/>
      <c r="H60" s="21"/>
      <c r="I60" s="21"/>
      <c r="J60" s="21"/>
      <c r="L60" s="19"/>
    </row>
    <row r="61" spans="1:31" s="2" customFormat="1" ht="12.75">
      <c r="A61" s="33"/>
      <c r="B61" s="32"/>
      <c r="C61" s="33"/>
      <c r="D61" s="48" t="s">
        <v>50</v>
      </c>
      <c r="E61" s="35"/>
      <c r="F61" s="434" t="s">
        <v>51</v>
      </c>
      <c r="G61" s="48" t="s">
        <v>50</v>
      </c>
      <c r="H61" s="35"/>
      <c r="I61" s="35"/>
      <c r="J61" s="435" t="s">
        <v>51</v>
      </c>
      <c r="K61" s="123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A62" s="21"/>
      <c r="B62" s="20"/>
      <c r="C62" s="21"/>
      <c r="D62" s="21"/>
      <c r="E62" s="21"/>
      <c r="F62" s="21"/>
      <c r="G62" s="21"/>
      <c r="H62" s="21"/>
      <c r="I62" s="21"/>
      <c r="J62" s="21"/>
      <c r="L62" s="19"/>
    </row>
    <row r="63" spans="1:31">
      <c r="A63" s="21"/>
      <c r="B63" s="20"/>
      <c r="C63" s="21"/>
      <c r="D63" s="21"/>
      <c r="E63" s="21"/>
      <c r="F63" s="21"/>
      <c r="G63" s="21"/>
      <c r="H63" s="21"/>
      <c r="I63" s="21"/>
      <c r="J63" s="21"/>
      <c r="L63" s="19"/>
    </row>
    <row r="64" spans="1:31">
      <c r="A64" s="21"/>
      <c r="B64" s="20"/>
      <c r="C64" s="21"/>
      <c r="D64" s="21"/>
      <c r="E64" s="21"/>
      <c r="F64" s="21"/>
      <c r="G64" s="21"/>
      <c r="H64" s="21"/>
      <c r="I64" s="21"/>
      <c r="J64" s="21"/>
      <c r="L64" s="19"/>
    </row>
    <row r="65" spans="1:31" s="2" customFormat="1" ht="12.75">
      <c r="A65" s="33"/>
      <c r="B65" s="32"/>
      <c r="C65" s="33"/>
      <c r="D65" s="45" t="s">
        <v>52</v>
      </c>
      <c r="E65" s="49"/>
      <c r="F65" s="49"/>
      <c r="G65" s="45" t="s">
        <v>1008</v>
      </c>
      <c r="H65" s="49"/>
      <c r="I65" s="49"/>
      <c r="J65" s="49"/>
      <c r="K65" s="126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A66" s="21"/>
      <c r="B66" s="20"/>
      <c r="C66" s="21"/>
      <c r="D66" s="21"/>
      <c r="E66" s="21"/>
      <c r="F66" s="21"/>
      <c r="G66" s="21"/>
      <c r="H66" s="21"/>
      <c r="I66" s="21"/>
      <c r="J66" s="21"/>
      <c r="L66" s="19"/>
    </row>
    <row r="67" spans="1:31">
      <c r="A67" s="21"/>
      <c r="B67" s="20"/>
      <c r="C67" s="21"/>
      <c r="D67" s="21"/>
      <c r="E67" s="21"/>
      <c r="F67" s="21"/>
      <c r="G67" s="21"/>
      <c r="H67" s="21"/>
      <c r="I67" s="21"/>
      <c r="J67" s="21"/>
      <c r="L67" s="19"/>
    </row>
    <row r="68" spans="1:31">
      <c r="A68" s="21"/>
      <c r="B68" s="20"/>
      <c r="C68" s="21"/>
      <c r="D68" s="21"/>
      <c r="E68" s="21"/>
      <c r="F68" s="21"/>
      <c r="G68" s="21"/>
      <c r="H68" s="21"/>
      <c r="I68" s="21"/>
      <c r="J68" s="21"/>
      <c r="L68" s="19"/>
    </row>
    <row r="69" spans="1:31">
      <c r="A69" s="21"/>
      <c r="B69" s="20"/>
      <c r="C69" s="21"/>
      <c r="D69" s="21"/>
      <c r="E69" s="21"/>
      <c r="F69" s="21"/>
      <c r="G69" s="21"/>
      <c r="H69" s="21"/>
      <c r="I69" s="21"/>
      <c r="J69" s="21"/>
      <c r="L69" s="19"/>
    </row>
    <row r="70" spans="1:31">
      <c r="A70" s="21"/>
      <c r="B70" s="20"/>
      <c r="C70" s="21"/>
      <c r="D70" s="21"/>
      <c r="E70" s="21"/>
      <c r="F70" s="21"/>
      <c r="G70" s="21"/>
      <c r="H70" s="21"/>
      <c r="I70" s="21"/>
      <c r="J70" s="21"/>
      <c r="L70" s="19"/>
    </row>
    <row r="71" spans="1:31">
      <c r="A71" s="21"/>
      <c r="B71" s="20"/>
      <c r="C71" s="21"/>
      <c r="D71" s="21"/>
      <c r="E71" s="21"/>
      <c r="F71" s="21"/>
      <c r="G71" s="21"/>
      <c r="H71" s="21"/>
      <c r="I71" s="21"/>
      <c r="J71" s="21"/>
      <c r="L71" s="19"/>
    </row>
    <row r="72" spans="1:31">
      <c r="A72" s="21"/>
      <c r="B72" s="20"/>
      <c r="C72" s="21"/>
      <c r="D72" s="21"/>
      <c r="E72" s="21"/>
      <c r="F72" s="21"/>
      <c r="G72" s="21"/>
      <c r="H72" s="21"/>
      <c r="I72" s="21"/>
      <c r="J72" s="21"/>
      <c r="L72" s="19"/>
    </row>
    <row r="73" spans="1:31">
      <c r="A73" s="21"/>
      <c r="B73" s="20"/>
      <c r="C73" s="21"/>
      <c r="D73" s="21"/>
      <c r="E73" s="21"/>
      <c r="F73" s="21"/>
      <c r="G73" s="21"/>
      <c r="H73" s="21"/>
      <c r="I73" s="21"/>
      <c r="J73" s="21"/>
      <c r="L73" s="19"/>
    </row>
    <row r="74" spans="1:31">
      <c r="A74" s="21"/>
      <c r="B74" s="20"/>
      <c r="C74" s="21"/>
      <c r="D74" s="21"/>
      <c r="E74" s="21"/>
      <c r="F74" s="21"/>
      <c r="G74" s="21"/>
      <c r="H74" s="21"/>
      <c r="I74" s="21"/>
      <c r="J74" s="21"/>
      <c r="L74" s="19"/>
    </row>
    <row r="75" spans="1:31">
      <c r="A75" s="21"/>
      <c r="B75" s="20"/>
      <c r="C75" s="21"/>
      <c r="D75" s="21"/>
      <c r="E75" s="21"/>
      <c r="F75" s="21"/>
      <c r="G75" s="21"/>
      <c r="H75" s="21"/>
      <c r="I75" s="21"/>
      <c r="J75" s="21"/>
      <c r="L75" s="19"/>
    </row>
    <row r="76" spans="1:31" s="2" customFormat="1" ht="12.75">
      <c r="A76" s="33"/>
      <c r="B76" s="32"/>
      <c r="C76" s="33"/>
      <c r="D76" s="48" t="s">
        <v>50</v>
      </c>
      <c r="E76" s="35"/>
      <c r="F76" s="434" t="s">
        <v>51</v>
      </c>
      <c r="G76" s="48" t="s">
        <v>50</v>
      </c>
      <c r="H76" s="35"/>
      <c r="I76" s="35"/>
      <c r="J76" s="435" t="s">
        <v>51</v>
      </c>
      <c r="K76" s="123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3"/>
      <c r="B77" s="50"/>
      <c r="C77" s="51"/>
      <c r="D77" s="51"/>
      <c r="E77" s="51"/>
      <c r="F77" s="51"/>
      <c r="G77" s="51"/>
      <c r="H77" s="51"/>
      <c r="I77" s="51"/>
      <c r="J77" s="51"/>
      <c r="K77" s="128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>
      <c r="A78" s="21"/>
      <c r="B78" s="21"/>
      <c r="C78" s="21"/>
      <c r="D78" s="21"/>
      <c r="E78" s="21"/>
      <c r="F78" s="21"/>
      <c r="G78" s="21"/>
      <c r="H78" s="21"/>
      <c r="I78" s="21"/>
      <c r="J78" s="21"/>
    </row>
    <row r="79" spans="1:31">
      <c r="A79" s="21"/>
      <c r="B79" s="21"/>
      <c r="C79" s="21"/>
      <c r="D79" s="21"/>
      <c r="E79" s="21"/>
      <c r="F79" s="21"/>
      <c r="G79" s="21"/>
      <c r="H79" s="21"/>
      <c r="I79" s="21"/>
      <c r="J79" s="21"/>
    </row>
    <row r="80" spans="1:31">
      <c r="A80" s="21"/>
      <c r="B80" s="21"/>
      <c r="C80" s="21"/>
      <c r="D80" s="21"/>
      <c r="E80" s="21"/>
      <c r="F80" s="21"/>
      <c r="G80" s="21"/>
      <c r="H80" s="21"/>
      <c r="I80" s="21"/>
      <c r="J80" s="21"/>
    </row>
    <row r="81" spans="1:47" s="2" customFormat="1" ht="6.95" hidden="1" customHeight="1">
      <c r="A81" s="33"/>
      <c r="B81" s="52"/>
      <c r="C81" s="53"/>
      <c r="D81" s="53"/>
      <c r="E81" s="53"/>
      <c r="F81" s="53"/>
      <c r="G81" s="53"/>
      <c r="H81" s="53"/>
      <c r="I81" s="53"/>
      <c r="J81" s="53"/>
      <c r="K81" s="130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3"/>
      <c r="B82" s="32"/>
      <c r="C82" s="22" t="s">
        <v>89</v>
      </c>
      <c r="D82" s="33"/>
      <c r="E82" s="33"/>
      <c r="F82" s="33"/>
      <c r="G82" s="33"/>
      <c r="H82" s="33"/>
      <c r="I82" s="33"/>
      <c r="J82" s="33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3"/>
      <c r="B83" s="32"/>
      <c r="C83" s="33"/>
      <c r="D83" s="33"/>
      <c r="E83" s="33"/>
      <c r="F83" s="33"/>
      <c r="G83" s="33"/>
      <c r="H83" s="33"/>
      <c r="I83" s="33"/>
      <c r="J83" s="33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3"/>
      <c r="B84" s="32"/>
      <c r="C84" s="27" t="s">
        <v>16</v>
      </c>
      <c r="D84" s="33"/>
      <c r="E84" s="33"/>
      <c r="F84" s="33"/>
      <c r="G84" s="33"/>
      <c r="H84" s="33"/>
      <c r="I84" s="33"/>
      <c r="J84" s="33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hidden="1" customHeight="1">
      <c r="A85" s="33"/>
      <c r="B85" s="32"/>
      <c r="C85" s="33"/>
      <c r="D85" s="33"/>
      <c r="E85" s="668" t="str">
        <f>E7</f>
        <v>STŘEDNÍ ŠKOLA ŘEMESEL A ZÁKLADNÍ ŠKOLA HOŘICE REKONSTRUKCE KUCHYNĚ</v>
      </c>
      <c r="F85" s="669"/>
      <c r="G85" s="669"/>
      <c r="H85" s="669"/>
      <c r="I85" s="33"/>
      <c r="J85" s="33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3"/>
      <c r="B86" s="32"/>
      <c r="C86" s="27" t="s">
        <v>87</v>
      </c>
      <c r="D86" s="33"/>
      <c r="E86" s="33"/>
      <c r="F86" s="33"/>
      <c r="G86" s="33"/>
      <c r="H86" s="33"/>
      <c r="I86" s="33"/>
      <c r="J86" s="33"/>
      <c r="K86" s="31"/>
      <c r="L86" s="47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3"/>
      <c r="B87" s="32"/>
      <c r="C87" s="33"/>
      <c r="D87" s="33"/>
      <c r="E87" s="635" t="str">
        <f>E9</f>
        <v>D.1.4.c) - ZAŘÍZENÍ VZDUCHOTECHNIKY</v>
      </c>
      <c r="F87" s="667"/>
      <c r="G87" s="667"/>
      <c r="H87" s="667"/>
      <c r="I87" s="33"/>
      <c r="J87" s="33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3"/>
      <c r="B88" s="32"/>
      <c r="C88" s="33"/>
      <c r="D88" s="33"/>
      <c r="E88" s="33"/>
      <c r="F88" s="33"/>
      <c r="G88" s="33"/>
      <c r="H88" s="33"/>
      <c r="I88" s="33"/>
      <c r="J88" s="33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3"/>
      <c r="B89" s="32"/>
      <c r="C89" s="27" t="s">
        <v>20</v>
      </c>
      <c r="D89" s="33"/>
      <c r="E89" s="33"/>
      <c r="F89" s="25" t="str">
        <f>F12</f>
        <v>SŠŘ a ZŠ Hořice, Havlíčkova 54, Hořice</v>
      </c>
      <c r="G89" s="33"/>
      <c r="H89" s="33"/>
      <c r="I89" s="27" t="s">
        <v>22</v>
      </c>
      <c r="J89" s="60" t="str">
        <f>IF(J12="","",J12)</f>
        <v>28. 2. 2022</v>
      </c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3"/>
      <c r="B90" s="32"/>
      <c r="C90" s="33"/>
      <c r="D90" s="33"/>
      <c r="E90" s="33"/>
      <c r="F90" s="33"/>
      <c r="G90" s="33"/>
      <c r="H90" s="33"/>
      <c r="I90" s="33"/>
      <c r="J90" s="33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hidden="1" customHeight="1">
      <c r="A91" s="33"/>
      <c r="B91" s="32"/>
      <c r="C91" s="27" t="s">
        <v>23</v>
      </c>
      <c r="D91" s="33"/>
      <c r="E91" s="33"/>
      <c r="F91" s="25" t="str">
        <f>E15</f>
        <v xml:space="preserve"> </v>
      </c>
      <c r="G91" s="33"/>
      <c r="H91" s="33"/>
      <c r="I91" s="27" t="s">
        <v>29</v>
      </c>
      <c r="J91" s="29" t="str">
        <f>E21</f>
        <v>Ondřej Zikán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3"/>
      <c r="B92" s="32"/>
      <c r="C92" s="27" t="s">
        <v>1005</v>
      </c>
      <c r="D92" s="33"/>
      <c r="E92" s="33"/>
      <c r="F92" s="25" t="str">
        <f>IF(E18="","",E18)</f>
        <v xml:space="preserve"> </v>
      </c>
      <c r="G92" s="33"/>
      <c r="H92" s="33"/>
      <c r="I92" s="27" t="s">
        <v>32</v>
      </c>
      <c r="J92" s="29" t="str">
        <f>E24</f>
        <v xml:space="preserve"> </v>
      </c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3"/>
      <c r="B93" s="32"/>
      <c r="C93" s="33"/>
      <c r="D93" s="33"/>
      <c r="E93" s="33"/>
      <c r="F93" s="33"/>
      <c r="G93" s="33"/>
      <c r="H93" s="33"/>
      <c r="I93" s="33"/>
      <c r="J93" s="33"/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3"/>
      <c r="B94" s="32"/>
      <c r="C94" s="131" t="s">
        <v>90</v>
      </c>
      <c r="D94" s="132"/>
      <c r="E94" s="132"/>
      <c r="F94" s="132"/>
      <c r="G94" s="132"/>
      <c r="H94" s="132"/>
      <c r="I94" s="132"/>
      <c r="J94" s="133" t="s">
        <v>91</v>
      </c>
      <c r="K94" s="113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3"/>
      <c r="B95" s="32"/>
      <c r="C95" s="33"/>
      <c r="D95" s="33"/>
      <c r="E95" s="33"/>
      <c r="F95" s="33"/>
      <c r="G95" s="33"/>
      <c r="H95" s="33"/>
      <c r="I95" s="33"/>
      <c r="J95" s="33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3"/>
      <c r="B96" s="32"/>
      <c r="C96" s="134" t="s">
        <v>92</v>
      </c>
      <c r="D96" s="33"/>
      <c r="E96" s="33"/>
      <c r="F96" s="33"/>
      <c r="G96" s="33"/>
      <c r="H96" s="33"/>
      <c r="I96" s="33"/>
      <c r="J96" s="78">
        <f>J121</f>
        <v>0</v>
      </c>
      <c r="K96" s="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93</v>
      </c>
    </row>
    <row r="97" spans="1:31" s="9" customFormat="1" ht="24.95" hidden="1" customHeight="1">
      <c r="A97" s="136"/>
      <c r="B97" s="135"/>
      <c r="C97" s="136"/>
      <c r="D97" s="137" t="s">
        <v>1018</v>
      </c>
      <c r="E97" s="138"/>
      <c r="F97" s="138"/>
      <c r="G97" s="138"/>
      <c r="H97" s="138"/>
      <c r="I97" s="138"/>
      <c r="J97" s="139">
        <f>J122</f>
        <v>0</v>
      </c>
      <c r="L97" s="140"/>
    </row>
    <row r="98" spans="1:31" s="10" customFormat="1" ht="19.899999999999999" hidden="1" customHeight="1">
      <c r="A98" s="142"/>
      <c r="B98" s="141"/>
      <c r="C98" s="142"/>
      <c r="D98" s="143" t="s">
        <v>1019</v>
      </c>
      <c r="E98" s="144"/>
      <c r="F98" s="144"/>
      <c r="G98" s="144"/>
      <c r="H98" s="144"/>
      <c r="I98" s="144"/>
      <c r="J98" s="145">
        <f>J123</f>
        <v>0</v>
      </c>
      <c r="L98" s="146"/>
    </row>
    <row r="99" spans="1:31" s="10" customFormat="1" ht="19.899999999999999" hidden="1" customHeight="1">
      <c r="A99" s="142"/>
      <c r="B99" s="141"/>
      <c r="C99" s="142"/>
      <c r="D99" s="143" t="s">
        <v>1020</v>
      </c>
      <c r="E99" s="144"/>
      <c r="F99" s="144"/>
      <c r="G99" s="144"/>
      <c r="H99" s="144"/>
      <c r="I99" s="144"/>
      <c r="J99" s="145">
        <f>J134</f>
        <v>0</v>
      </c>
      <c r="L99" s="146"/>
    </row>
    <row r="100" spans="1:31" s="10" customFormat="1" ht="19.899999999999999" hidden="1" customHeight="1">
      <c r="A100" s="142"/>
      <c r="B100" s="141"/>
      <c r="C100" s="142"/>
      <c r="D100" s="143" t="s">
        <v>1021</v>
      </c>
      <c r="E100" s="144"/>
      <c r="F100" s="144"/>
      <c r="G100" s="144"/>
      <c r="H100" s="144"/>
      <c r="I100" s="144"/>
      <c r="J100" s="145">
        <f>J153</f>
        <v>0</v>
      </c>
      <c r="L100" s="146"/>
    </row>
    <row r="101" spans="1:31" s="10" customFormat="1" ht="19.899999999999999" hidden="1" customHeight="1">
      <c r="A101" s="142"/>
      <c r="B101" s="141"/>
      <c r="C101" s="142"/>
      <c r="D101" s="143" t="s">
        <v>1022</v>
      </c>
      <c r="E101" s="144"/>
      <c r="F101" s="144"/>
      <c r="G101" s="144"/>
      <c r="H101" s="144"/>
      <c r="I101" s="144"/>
      <c r="J101" s="145">
        <f>J160</f>
        <v>0</v>
      </c>
      <c r="L101" s="146"/>
    </row>
    <row r="102" spans="1:31" s="2" customFormat="1" ht="21.75" hidden="1" customHeight="1">
      <c r="A102" s="33"/>
      <c r="B102" s="32"/>
      <c r="C102" s="33"/>
      <c r="D102" s="33"/>
      <c r="E102" s="33"/>
      <c r="F102" s="33"/>
      <c r="G102" s="33"/>
      <c r="H102" s="33"/>
      <c r="I102" s="33"/>
      <c r="J102" s="33"/>
      <c r="K102" s="31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hidden="1" customHeight="1">
      <c r="A103" s="33"/>
      <c r="B103" s="50"/>
      <c r="C103" s="51"/>
      <c r="D103" s="51"/>
      <c r="E103" s="51"/>
      <c r="F103" s="51"/>
      <c r="G103" s="51"/>
      <c r="H103" s="51"/>
      <c r="I103" s="51"/>
      <c r="J103" s="51"/>
      <c r="K103" s="128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hidden="1">
      <c r="A104" s="21"/>
      <c r="B104" s="21"/>
      <c r="C104" s="21"/>
      <c r="D104" s="21"/>
      <c r="E104" s="21"/>
      <c r="F104" s="21"/>
      <c r="G104" s="21"/>
      <c r="H104" s="21"/>
      <c r="I104" s="21"/>
      <c r="J104" s="21"/>
    </row>
    <row r="105" spans="1:31" hidden="1">
      <c r="A105" s="21"/>
      <c r="B105" s="21"/>
      <c r="C105" s="21"/>
      <c r="D105" s="21"/>
      <c r="E105" s="21"/>
      <c r="F105" s="21"/>
      <c r="G105" s="21"/>
      <c r="H105" s="21"/>
      <c r="I105" s="21"/>
      <c r="J105" s="21"/>
    </row>
    <row r="106" spans="1:31" hidden="1">
      <c r="A106" s="21"/>
      <c r="B106" s="21"/>
      <c r="C106" s="21"/>
      <c r="D106" s="21"/>
      <c r="E106" s="21"/>
      <c r="F106" s="21"/>
      <c r="G106" s="21"/>
      <c r="H106" s="21"/>
      <c r="I106" s="21"/>
      <c r="J106" s="21"/>
    </row>
    <row r="107" spans="1:31" s="2" customFormat="1" ht="6.95" customHeight="1">
      <c r="A107" s="33"/>
      <c r="B107" s="52"/>
      <c r="C107" s="53"/>
      <c r="D107" s="53"/>
      <c r="E107" s="53"/>
      <c r="F107" s="53"/>
      <c r="G107" s="53"/>
      <c r="H107" s="53"/>
      <c r="I107" s="53"/>
      <c r="J107" s="53"/>
      <c r="K107" s="130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3"/>
      <c r="B108" s="32"/>
      <c r="C108" s="22" t="s">
        <v>121</v>
      </c>
      <c r="D108" s="33"/>
      <c r="E108" s="33"/>
      <c r="F108" s="33"/>
      <c r="G108" s="33"/>
      <c r="H108" s="33"/>
      <c r="I108" s="33"/>
      <c r="J108" s="33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3"/>
      <c r="B109" s="32"/>
      <c r="C109" s="33"/>
      <c r="D109" s="33"/>
      <c r="E109" s="33"/>
      <c r="F109" s="33"/>
      <c r="G109" s="33"/>
      <c r="H109" s="33"/>
      <c r="I109" s="33"/>
      <c r="J109" s="33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3"/>
      <c r="B110" s="32"/>
      <c r="C110" s="27" t="s">
        <v>16</v>
      </c>
      <c r="D110" s="33"/>
      <c r="E110" s="33"/>
      <c r="F110" s="33"/>
      <c r="G110" s="33"/>
      <c r="H110" s="33"/>
      <c r="I110" s="33"/>
      <c r="J110" s="33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6.25" customHeight="1">
      <c r="A111" s="33"/>
      <c r="B111" s="32"/>
      <c r="C111" s="33"/>
      <c r="D111" s="33"/>
      <c r="E111" s="668" t="str">
        <f>E7</f>
        <v>STŘEDNÍ ŠKOLA ŘEMESEL A ZÁKLADNÍ ŠKOLA HOŘICE REKONSTRUKCE KUCHYNĚ</v>
      </c>
      <c r="F111" s="669"/>
      <c r="G111" s="669"/>
      <c r="H111" s="669"/>
      <c r="I111" s="33"/>
      <c r="J111" s="33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3"/>
      <c r="B112" s="32"/>
      <c r="C112" s="27" t="s">
        <v>87</v>
      </c>
      <c r="D112" s="33"/>
      <c r="E112" s="33"/>
      <c r="F112" s="33"/>
      <c r="G112" s="33"/>
      <c r="H112" s="33"/>
      <c r="I112" s="33"/>
      <c r="J112" s="33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3"/>
      <c r="B113" s="32"/>
      <c r="C113" s="33"/>
      <c r="D113" s="33"/>
      <c r="E113" s="635" t="str">
        <f>E9</f>
        <v>D.1.4.c) - ZAŘÍZENÍ VZDUCHOTECHNIKY</v>
      </c>
      <c r="F113" s="667"/>
      <c r="G113" s="667"/>
      <c r="H113" s="667"/>
      <c r="I113" s="33"/>
      <c r="J113" s="33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3"/>
      <c r="B114" s="32"/>
      <c r="C114" s="33"/>
      <c r="D114" s="33"/>
      <c r="E114" s="33"/>
      <c r="F114" s="33"/>
      <c r="G114" s="33"/>
      <c r="H114" s="33"/>
      <c r="I114" s="33"/>
      <c r="J114" s="33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3"/>
      <c r="B115" s="32"/>
      <c r="C115" s="27" t="s">
        <v>20</v>
      </c>
      <c r="D115" s="33"/>
      <c r="E115" s="33"/>
      <c r="F115" s="25" t="str">
        <f>F12</f>
        <v>SŠŘ a ZŠ Hořice, Havlíčkova 54, Hořice</v>
      </c>
      <c r="G115" s="33"/>
      <c r="H115" s="33"/>
      <c r="I115" s="27" t="s">
        <v>22</v>
      </c>
      <c r="J115" s="60" t="str">
        <f>IF(J12="","",J12)</f>
        <v>28. 2. 2022</v>
      </c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3"/>
      <c r="B116" s="32"/>
      <c r="C116" s="33"/>
      <c r="D116" s="33"/>
      <c r="E116" s="33"/>
      <c r="F116" s="33"/>
      <c r="G116" s="33"/>
      <c r="H116" s="33"/>
      <c r="I116" s="33"/>
      <c r="J116" s="33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3"/>
      <c r="B117" s="32"/>
      <c r="C117" s="27" t="s">
        <v>23</v>
      </c>
      <c r="D117" s="33"/>
      <c r="E117" s="33"/>
      <c r="F117" s="25" t="str">
        <f>E15</f>
        <v xml:space="preserve"> </v>
      </c>
      <c r="G117" s="33"/>
      <c r="H117" s="33"/>
      <c r="I117" s="27" t="s">
        <v>29</v>
      </c>
      <c r="J117" s="29" t="str">
        <f>E21</f>
        <v>Ondřej Zikán</v>
      </c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3"/>
      <c r="B118" s="32"/>
      <c r="C118" s="27" t="s">
        <v>1005</v>
      </c>
      <c r="D118" s="33"/>
      <c r="E118" s="33"/>
      <c r="F118" s="25" t="str">
        <f>IF(E18="","",E18)</f>
        <v xml:space="preserve"> </v>
      </c>
      <c r="G118" s="33"/>
      <c r="H118" s="33"/>
      <c r="I118" s="27" t="s">
        <v>32</v>
      </c>
      <c r="J118" s="29" t="str">
        <f>E24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3"/>
      <c r="B119" s="32"/>
      <c r="C119" s="33"/>
      <c r="D119" s="33"/>
      <c r="E119" s="33"/>
      <c r="F119" s="33"/>
      <c r="G119" s="33"/>
      <c r="H119" s="33"/>
      <c r="I119" s="33"/>
      <c r="J119" s="33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436"/>
      <c r="B120" s="148"/>
      <c r="C120" s="149" t="s">
        <v>122</v>
      </c>
      <c r="D120" s="150" t="s">
        <v>60</v>
      </c>
      <c r="E120" s="150" t="s">
        <v>56</v>
      </c>
      <c r="F120" s="150" t="s">
        <v>57</v>
      </c>
      <c r="G120" s="150" t="s">
        <v>123</v>
      </c>
      <c r="H120" s="150" t="s">
        <v>124</v>
      </c>
      <c r="I120" s="150" t="s">
        <v>125</v>
      </c>
      <c r="J120" s="151" t="s">
        <v>91</v>
      </c>
      <c r="K120" s="437" t="s">
        <v>126</v>
      </c>
      <c r="L120" s="152"/>
      <c r="M120" s="402" t="s">
        <v>1</v>
      </c>
      <c r="N120" s="403" t="s">
        <v>39</v>
      </c>
      <c r="O120" s="403" t="s">
        <v>127</v>
      </c>
      <c r="P120" s="403" t="s">
        <v>128</v>
      </c>
      <c r="Q120" s="403" t="s">
        <v>129</v>
      </c>
      <c r="R120" s="403" t="s">
        <v>130</v>
      </c>
      <c r="S120" s="403" t="s">
        <v>131</v>
      </c>
      <c r="T120" s="404" t="s">
        <v>132</v>
      </c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</row>
    <row r="121" spans="1:65" s="2" customFormat="1" ht="22.9" customHeight="1">
      <c r="A121" s="33"/>
      <c r="B121" s="32"/>
      <c r="C121" s="76" t="s">
        <v>133</v>
      </c>
      <c r="D121" s="33"/>
      <c r="E121" s="33"/>
      <c r="F121" s="33"/>
      <c r="G121" s="33"/>
      <c r="H121" s="33"/>
      <c r="I121" s="33"/>
      <c r="J121" s="153">
        <f>BK121</f>
        <v>0</v>
      </c>
      <c r="K121" s="31"/>
      <c r="L121" s="36"/>
      <c r="M121" s="405"/>
      <c r="N121" s="61"/>
      <c r="O121" s="106"/>
      <c r="P121" s="438">
        <f>P122</f>
        <v>0</v>
      </c>
      <c r="Q121" s="106"/>
      <c r="R121" s="438">
        <f>R122</f>
        <v>0</v>
      </c>
      <c r="S121" s="106"/>
      <c r="T121" s="439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6" t="s">
        <v>74</v>
      </c>
      <c r="AU121" s="16" t="s">
        <v>93</v>
      </c>
      <c r="BK121" s="157">
        <f>BK122</f>
        <v>0</v>
      </c>
    </row>
    <row r="122" spans="1:65" s="12" customFormat="1" ht="25.9" customHeight="1">
      <c r="A122" s="159"/>
      <c r="B122" s="158"/>
      <c r="C122" s="159"/>
      <c r="D122" s="160" t="s">
        <v>74</v>
      </c>
      <c r="E122" s="161" t="s">
        <v>134</v>
      </c>
      <c r="F122" s="161" t="s">
        <v>134</v>
      </c>
      <c r="G122" s="159"/>
      <c r="H122" s="159"/>
      <c r="I122" s="159"/>
      <c r="J122" s="163">
        <f>BK122</f>
        <v>0</v>
      </c>
      <c r="L122" s="164"/>
      <c r="M122" s="440"/>
      <c r="N122" s="441"/>
      <c r="O122" s="441"/>
      <c r="P122" s="442">
        <f>P123+P134+P153+P160</f>
        <v>0</v>
      </c>
      <c r="Q122" s="441"/>
      <c r="R122" s="442">
        <f>R123+R134+R153+R160</f>
        <v>0</v>
      </c>
      <c r="S122" s="441"/>
      <c r="T122" s="443">
        <f>T123+T134+T153+T160</f>
        <v>0</v>
      </c>
      <c r="AR122" s="169" t="s">
        <v>83</v>
      </c>
      <c r="AT122" s="170" t="s">
        <v>74</v>
      </c>
      <c r="AU122" s="170" t="s">
        <v>75</v>
      </c>
      <c r="AY122" s="169" t="s">
        <v>136</v>
      </c>
      <c r="BK122" s="171">
        <f>BK123+BK134+BK153+BK160</f>
        <v>0</v>
      </c>
    </row>
    <row r="123" spans="1:65" s="12" customFormat="1" ht="22.9" customHeight="1">
      <c r="A123" s="159"/>
      <c r="B123" s="158"/>
      <c r="C123" s="159"/>
      <c r="D123" s="160" t="s">
        <v>74</v>
      </c>
      <c r="E123" s="172" t="s">
        <v>1023</v>
      </c>
      <c r="F123" s="172" t="s">
        <v>1024</v>
      </c>
      <c r="G123" s="159"/>
      <c r="H123" s="159"/>
      <c r="I123" s="159"/>
      <c r="J123" s="173">
        <f>BK123</f>
        <v>0</v>
      </c>
      <c r="L123" s="164"/>
      <c r="M123" s="440"/>
      <c r="N123" s="441"/>
      <c r="O123" s="441"/>
      <c r="P123" s="442">
        <f>SUM(P124:P133)</f>
        <v>0</v>
      </c>
      <c r="Q123" s="441"/>
      <c r="R123" s="442">
        <f>SUM(R124:R133)</f>
        <v>0</v>
      </c>
      <c r="S123" s="441"/>
      <c r="T123" s="443">
        <f>SUM(T124:T133)</f>
        <v>0</v>
      </c>
      <c r="AR123" s="169" t="s">
        <v>83</v>
      </c>
      <c r="AT123" s="170" t="s">
        <v>74</v>
      </c>
      <c r="AU123" s="170" t="s">
        <v>83</v>
      </c>
      <c r="AY123" s="169" t="s">
        <v>136</v>
      </c>
      <c r="BK123" s="171">
        <f>SUM(BK124:BK133)</f>
        <v>0</v>
      </c>
    </row>
    <row r="124" spans="1:65" s="2" customFormat="1" ht="16.5" customHeight="1">
      <c r="A124" s="33"/>
      <c r="B124" s="32"/>
      <c r="C124" s="174" t="s">
        <v>83</v>
      </c>
      <c r="D124" s="174" t="s">
        <v>138</v>
      </c>
      <c r="E124" s="175" t="s">
        <v>1025</v>
      </c>
      <c r="F124" s="176" t="s">
        <v>1026</v>
      </c>
      <c r="G124" s="177" t="s">
        <v>154</v>
      </c>
      <c r="H124" s="178">
        <v>1</v>
      </c>
      <c r="I124" s="444"/>
      <c r="J124" s="180">
        <f t="shared" ref="J124:J133" si="0">ROUND(I124*H124,2)</f>
        <v>0</v>
      </c>
      <c r="K124" s="445"/>
      <c r="L124" s="36"/>
      <c r="M124" s="446" t="s">
        <v>1</v>
      </c>
      <c r="N124" s="447" t="s">
        <v>40</v>
      </c>
      <c r="O124" s="448">
        <v>0</v>
      </c>
      <c r="P124" s="448">
        <f t="shared" ref="P124:P133" si="1">O124*H124</f>
        <v>0</v>
      </c>
      <c r="Q124" s="448">
        <v>0</v>
      </c>
      <c r="R124" s="448">
        <f t="shared" ref="R124:R133" si="2">Q124*H124</f>
        <v>0</v>
      </c>
      <c r="S124" s="448">
        <v>0</v>
      </c>
      <c r="T124" s="449">
        <f t="shared" ref="T124:T133" si="3"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5" t="s">
        <v>143</v>
      </c>
      <c r="AT124" s="185" t="s">
        <v>138</v>
      </c>
      <c r="AU124" s="185" t="s">
        <v>85</v>
      </c>
      <c r="AY124" s="16" t="s">
        <v>136</v>
      </c>
      <c r="BE124" s="186">
        <f t="shared" ref="BE124:BE133" si="4">IF(N124="základní",J124,0)</f>
        <v>0</v>
      </c>
      <c r="BF124" s="186">
        <f t="shared" ref="BF124:BF133" si="5">IF(N124="snížená",J124,0)</f>
        <v>0</v>
      </c>
      <c r="BG124" s="186">
        <f t="shared" ref="BG124:BG133" si="6">IF(N124="zákl. přenesená",J124,0)</f>
        <v>0</v>
      </c>
      <c r="BH124" s="186">
        <f t="shared" ref="BH124:BH133" si="7">IF(N124="sníž. přenesená",J124,0)</f>
        <v>0</v>
      </c>
      <c r="BI124" s="186">
        <f t="shared" ref="BI124:BI133" si="8">IF(N124="nulová",J124,0)</f>
        <v>0</v>
      </c>
      <c r="BJ124" s="16" t="s">
        <v>83</v>
      </c>
      <c r="BK124" s="186">
        <f t="shared" ref="BK124:BK133" si="9">ROUND(I124*H124,2)</f>
        <v>0</v>
      </c>
      <c r="BL124" s="16" t="s">
        <v>143</v>
      </c>
      <c r="BM124" s="185" t="s">
        <v>1027</v>
      </c>
    </row>
    <row r="125" spans="1:65" s="2" customFormat="1" ht="21.75" customHeight="1">
      <c r="A125" s="33"/>
      <c r="B125" s="32"/>
      <c r="C125" s="174" t="s">
        <v>85</v>
      </c>
      <c r="D125" s="174" t="s">
        <v>138</v>
      </c>
      <c r="E125" s="175" t="s">
        <v>1028</v>
      </c>
      <c r="F125" s="176" t="s">
        <v>1029</v>
      </c>
      <c r="G125" s="177" t="s">
        <v>154</v>
      </c>
      <c r="H125" s="178">
        <v>1</v>
      </c>
      <c r="I125" s="444"/>
      <c r="J125" s="180">
        <f t="shared" si="0"/>
        <v>0</v>
      </c>
      <c r="K125" s="445"/>
      <c r="L125" s="36"/>
      <c r="M125" s="446" t="s">
        <v>1</v>
      </c>
      <c r="N125" s="447" t="s">
        <v>40</v>
      </c>
      <c r="O125" s="448">
        <v>0</v>
      </c>
      <c r="P125" s="448">
        <f t="shared" si="1"/>
        <v>0</v>
      </c>
      <c r="Q125" s="448">
        <v>0</v>
      </c>
      <c r="R125" s="448">
        <f t="shared" si="2"/>
        <v>0</v>
      </c>
      <c r="S125" s="448">
        <v>0</v>
      </c>
      <c r="T125" s="449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5" t="s">
        <v>143</v>
      </c>
      <c r="AT125" s="185" t="s">
        <v>138</v>
      </c>
      <c r="AU125" s="185" t="s">
        <v>85</v>
      </c>
      <c r="AY125" s="16" t="s">
        <v>136</v>
      </c>
      <c r="BE125" s="186">
        <f t="shared" si="4"/>
        <v>0</v>
      </c>
      <c r="BF125" s="186">
        <f t="shared" si="5"/>
        <v>0</v>
      </c>
      <c r="BG125" s="186">
        <f t="shared" si="6"/>
        <v>0</v>
      </c>
      <c r="BH125" s="186">
        <f t="shared" si="7"/>
        <v>0</v>
      </c>
      <c r="BI125" s="186">
        <f t="shared" si="8"/>
        <v>0</v>
      </c>
      <c r="BJ125" s="16" t="s">
        <v>83</v>
      </c>
      <c r="BK125" s="186">
        <f t="shared" si="9"/>
        <v>0</v>
      </c>
      <c r="BL125" s="16" t="s">
        <v>143</v>
      </c>
      <c r="BM125" s="185" t="s">
        <v>1030</v>
      </c>
    </row>
    <row r="126" spans="1:65" s="2" customFormat="1" ht="24.2" customHeight="1">
      <c r="A126" s="33"/>
      <c r="B126" s="32"/>
      <c r="C126" s="174" t="s">
        <v>150</v>
      </c>
      <c r="D126" s="174" t="s">
        <v>138</v>
      </c>
      <c r="E126" s="175" t="s">
        <v>1031</v>
      </c>
      <c r="F126" s="176" t="s">
        <v>1032</v>
      </c>
      <c r="G126" s="177" t="s">
        <v>154</v>
      </c>
      <c r="H126" s="178">
        <v>3</v>
      </c>
      <c r="I126" s="444"/>
      <c r="J126" s="180">
        <f t="shared" si="0"/>
        <v>0</v>
      </c>
      <c r="K126" s="445"/>
      <c r="L126" s="36"/>
      <c r="M126" s="446" t="s">
        <v>1</v>
      </c>
      <c r="N126" s="447" t="s">
        <v>40</v>
      </c>
      <c r="O126" s="448">
        <v>0</v>
      </c>
      <c r="P126" s="448">
        <f t="shared" si="1"/>
        <v>0</v>
      </c>
      <c r="Q126" s="448">
        <v>0</v>
      </c>
      <c r="R126" s="448">
        <f t="shared" si="2"/>
        <v>0</v>
      </c>
      <c r="S126" s="448">
        <v>0</v>
      </c>
      <c r="T126" s="449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5" t="s">
        <v>143</v>
      </c>
      <c r="AT126" s="185" t="s">
        <v>138</v>
      </c>
      <c r="AU126" s="185" t="s">
        <v>85</v>
      </c>
      <c r="AY126" s="16" t="s">
        <v>136</v>
      </c>
      <c r="BE126" s="186">
        <f t="shared" si="4"/>
        <v>0</v>
      </c>
      <c r="BF126" s="186">
        <f t="shared" si="5"/>
        <v>0</v>
      </c>
      <c r="BG126" s="186">
        <f t="shared" si="6"/>
        <v>0</v>
      </c>
      <c r="BH126" s="186">
        <f t="shared" si="7"/>
        <v>0</v>
      </c>
      <c r="BI126" s="186">
        <f t="shared" si="8"/>
        <v>0</v>
      </c>
      <c r="BJ126" s="16" t="s">
        <v>83</v>
      </c>
      <c r="BK126" s="186">
        <f t="shared" si="9"/>
        <v>0</v>
      </c>
      <c r="BL126" s="16" t="s">
        <v>143</v>
      </c>
      <c r="BM126" s="185" t="s">
        <v>1033</v>
      </c>
    </row>
    <row r="127" spans="1:65" s="2" customFormat="1" ht="16.5" customHeight="1">
      <c r="A127" s="33"/>
      <c r="B127" s="32"/>
      <c r="C127" s="174" t="s">
        <v>143</v>
      </c>
      <c r="D127" s="174" t="s">
        <v>138</v>
      </c>
      <c r="E127" s="175" t="s">
        <v>1034</v>
      </c>
      <c r="F127" s="176" t="s">
        <v>1035</v>
      </c>
      <c r="G127" s="177" t="s">
        <v>154</v>
      </c>
      <c r="H127" s="178">
        <v>2</v>
      </c>
      <c r="I127" s="444"/>
      <c r="J127" s="180">
        <f t="shared" si="0"/>
        <v>0</v>
      </c>
      <c r="K127" s="445"/>
      <c r="L127" s="36"/>
      <c r="M127" s="446" t="s">
        <v>1</v>
      </c>
      <c r="N127" s="447" t="s">
        <v>40</v>
      </c>
      <c r="O127" s="448">
        <v>0</v>
      </c>
      <c r="P127" s="448">
        <f t="shared" si="1"/>
        <v>0</v>
      </c>
      <c r="Q127" s="448">
        <v>0</v>
      </c>
      <c r="R127" s="448">
        <f t="shared" si="2"/>
        <v>0</v>
      </c>
      <c r="S127" s="448">
        <v>0</v>
      </c>
      <c r="T127" s="449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5" t="s">
        <v>143</v>
      </c>
      <c r="AT127" s="185" t="s">
        <v>138</v>
      </c>
      <c r="AU127" s="185" t="s">
        <v>85</v>
      </c>
      <c r="AY127" s="16" t="s">
        <v>136</v>
      </c>
      <c r="BE127" s="186">
        <f t="shared" si="4"/>
        <v>0</v>
      </c>
      <c r="BF127" s="186">
        <f t="shared" si="5"/>
        <v>0</v>
      </c>
      <c r="BG127" s="186">
        <f t="shared" si="6"/>
        <v>0</v>
      </c>
      <c r="BH127" s="186">
        <f t="shared" si="7"/>
        <v>0</v>
      </c>
      <c r="BI127" s="186">
        <f t="shared" si="8"/>
        <v>0</v>
      </c>
      <c r="BJ127" s="16" t="s">
        <v>83</v>
      </c>
      <c r="BK127" s="186">
        <f t="shared" si="9"/>
        <v>0</v>
      </c>
      <c r="BL127" s="16" t="s">
        <v>143</v>
      </c>
      <c r="BM127" s="185" t="s">
        <v>1036</v>
      </c>
    </row>
    <row r="128" spans="1:65" s="2" customFormat="1" ht="16.5" customHeight="1">
      <c r="A128" s="33"/>
      <c r="B128" s="32"/>
      <c r="C128" s="174" t="s">
        <v>160</v>
      </c>
      <c r="D128" s="174" t="s">
        <v>138</v>
      </c>
      <c r="E128" s="175" t="s">
        <v>1037</v>
      </c>
      <c r="F128" s="176" t="s">
        <v>1038</v>
      </c>
      <c r="G128" s="177" t="s">
        <v>154</v>
      </c>
      <c r="H128" s="178">
        <v>1</v>
      </c>
      <c r="I128" s="444"/>
      <c r="J128" s="180">
        <f t="shared" si="0"/>
        <v>0</v>
      </c>
      <c r="K128" s="445"/>
      <c r="L128" s="36"/>
      <c r="M128" s="446" t="s">
        <v>1</v>
      </c>
      <c r="N128" s="447" t="s">
        <v>40</v>
      </c>
      <c r="O128" s="448">
        <v>0</v>
      </c>
      <c r="P128" s="448">
        <f t="shared" si="1"/>
        <v>0</v>
      </c>
      <c r="Q128" s="448">
        <v>0</v>
      </c>
      <c r="R128" s="448">
        <f t="shared" si="2"/>
        <v>0</v>
      </c>
      <c r="S128" s="448">
        <v>0</v>
      </c>
      <c r="T128" s="449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5" t="s">
        <v>143</v>
      </c>
      <c r="AT128" s="185" t="s">
        <v>138</v>
      </c>
      <c r="AU128" s="185" t="s">
        <v>85</v>
      </c>
      <c r="AY128" s="16" t="s">
        <v>136</v>
      </c>
      <c r="BE128" s="186">
        <f t="shared" si="4"/>
        <v>0</v>
      </c>
      <c r="BF128" s="186">
        <f t="shared" si="5"/>
        <v>0</v>
      </c>
      <c r="BG128" s="186">
        <f t="shared" si="6"/>
        <v>0</v>
      </c>
      <c r="BH128" s="186">
        <f t="shared" si="7"/>
        <v>0</v>
      </c>
      <c r="BI128" s="186">
        <f t="shared" si="8"/>
        <v>0</v>
      </c>
      <c r="BJ128" s="16" t="s">
        <v>83</v>
      </c>
      <c r="BK128" s="186">
        <f t="shared" si="9"/>
        <v>0</v>
      </c>
      <c r="BL128" s="16" t="s">
        <v>143</v>
      </c>
      <c r="BM128" s="185" t="s">
        <v>1039</v>
      </c>
    </row>
    <row r="129" spans="1:65" s="2" customFormat="1" ht="55.5" customHeight="1">
      <c r="A129" s="33"/>
      <c r="B129" s="32"/>
      <c r="C129" s="174" t="s">
        <v>165</v>
      </c>
      <c r="D129" s="174" t="s">
        <v>138</v>
      </c>
      <c r="E129" s="175" t="s">
        <v>1040</v>
      </c>
      <c r="F129" s="176" t="s">
        <v>1041</v>
      </c>
      <c r="G129" s="177" t="s">
        <v>746</v>
      </c>
      <c r="H129" s="178">
        <v>32</v>
      </c>
      <c r="I129" s="444"/>
      <c r="J129" s="180">
        <f t="shared" si="0"/>
        <v>0</v>
      </c>
      <c r="K129" s="445"/>
      <c r="L129" s="36"/>
      <c r="M129" s="446" t="s">
        <v>1</v>
      </c>
      <c r="N129" s="447" t="s">
        <v>40</v>
      </c>
      <c r="O129" s="448">
        <v>0</v>
      </c>
      <c r="P129" s="448">
        <f t="shared" si="1"/>
        <v>0</v>
      </c>
      <c r="Q129" s="448">
        <v>0</v>
      </c>
      <c r="R129" s="448">
        <f t="shared" si="2"/>
        <v>0</v>
      </c>
      <c r="S129" s="448">
        <v>0</v>
      </c>
      <c r="T129" s="449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5" t="s">
        <v>143</v>
      </c>
      <c r="AT129" s="185" t="s">
        <v>138</v>
      </c>
      <c r="AU129" s="185" t="s">
        <v>85</v>
      </c>
      <c r="AY129" s="16" t="s">
        <v>136</v>
      </c>
      <c r="BE129" s="186">
        <f t="shared" si="4"/>
        <v>0</v>
      </c>
      <c r="BF129" s="186">
        <f t="shared" si="5"/>
        <v>0</v>
      </c>
      <c r="BG129" s="186">
        <f t="shared" si="6"/>
        <v>0</v>
      </c>
      <c r="BH129" s="186">
        <f t="shared" si="7"/>
        <v>0</v>
      </c>
      <c r="BI129" s="186">
        <f t="shared" si="8"/>
        <v>0</v>
      </c>
      <c r="BJ129" s="16" t="s">
        <v>83</v>
      </c>
      <c r="BK129" s="186">
        <f t="shared" si="9"/>
        <v>0</v>
      </c>
      <c r="BL129" s="16" t="s">
        <v>143</v>
      </c>
      <c r="BM129" s="185" t="s">
        <v>1042</v>
      </c>
    </row>
    <row r="130" spans="1:65" s="2" customFormat="1" ht="21.75" customHeight="1">
      <c r="A130" s="33"/>
      <c r="B130" s="32"/>
      <c r="C130" s="174" t="s">
        <v>169</v>
      </c>
      <c r="D130" s="174" t="s">
        <v>138</v>
      </c>
      <c r="E130" s="175" t="s">
        <v>1043</v>
      </c>
      <c r="F130" s="176" t="s">
        <v>1044</v>
      </c>
      <c r="G130" s="177" t="s">
        <v>571</v>
      </c>
      <c r="H130" s="178">
        <v>200</v>
      </c>
      <c r="I130" s="444"/>
      <c r="J130" s="180">
        <f t="shared" si="0"/>
        <v>0</v>
      </c>
      <c r="K130" s="445"/>
      <c r="L130" s="36"/>
      <c r="M130" s="446" t="s">
        <v>1</v>
      </c>
      <c r="N130" s="447" t="s">
        <v>40</v>
      </c>
      <c r="O130" s="448">
        <v>0</v>
      </c>
      <c r="P130" s="448">
        <f t="shared" si="1"/>
        <v>0</v>
      </c>
      <c r="Q130" s="448">
        <v>0</v>
      </c>
      <c r="R130" s="448">
        <f t="shared" si="2"/>
        <v>0</v>
      </c>
      <c r="S130" s="448">
        <v>0</v>
      </c>
      <c r="T130" s="449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5" t="s">
        <v>143</v>
      </c>
      <c r="AT130" s="185" t="s">
        <v>138</v>
      </c>
      <c r="AU130" s="185" t="s">
        <v>85</v>
      </c>
      <c r="AY130" s="16" t="s">
        <v>136</v>
      </c>
      <c r="BE130" s="186">
        <f t="shared" si="4"/>
        <v>0</v>
      </c>
      <c r="BF130" s="186">
        <f t="shared" si="5"/>
        <v>0</v>
      </c>
      <c r="BG130" s="186">
        <f t="shared" si="6"/>
        <v>0</v>
      </c>
      <c r="BH130" s="186">
        <f t="shared" si="7"/>
        <v>0</v>
      </c>
      <c r="BI130" s="186">
        <f t="shared" si="8"/>
        <v>0</v>
      </c>
      <c r="BJ130" s="16" t="s">
        <v>83</v>
      </c>
      <c r="BK130" s="186">
        <f t="shared" si="9"/>
        <v>0</v>
      </c>
      <c r="BL130" s="16" t="s">
        <v>143</v>
      </c>
      <c r="BM130" s="185" t="s">
        <v>1045</v>
      </c>
    </row>
    <row r="131" spans="1:65" s="2" customFormat="1" ht="24.2" customHeight="1">
      <c r="A131" s="33"/>
      <c r="B131" s="32"/>
      <c r="C131" s="174" t="s">
        <v>173</v>
      </c>
      <c r="D131" s="174" t="s">
        <v>138</v>
      </c>
      <c r="E131" s="175" t="s">
        <v>1046</v>
      </c>
      <c r="F131" s="176" t="s">
        <v>1047</v>
      </c>
      <c r="G131" s="177" t="s">
        <v>571</v>
      </c>
      <c r="H131" s="178">
        <v>300</v>
      </c>
      <c r="I131" s="444"/>
      <c r="J131" s="180">
        <f t="shared" si="0"/>
        <v>0</v>
      </c>
      <c r="K131" s="445"/>
      <c r="L131" s="36"/>
      <c r="M131" s="446" t="s">
        <v>1</v>
      </c>
      <c r="N131" s="447" t="s">
        <v>40</v>
      </c>
      <c r="O131" s="448">
        <v>0</v>
      </c>
      <c r="P131" s="448">
        <f t="shared" si="1"/>
        <v>0</v>
      </c>
      <c r="Q131" s="448">
        <v>0</v>
      </c>
      <c r="R131" s="448">
        <f t="shared" si="2"/>
        <v>0</v>
      </c>
      <c r="S131" s="448">
        <v>0</v>
      </c>
      <c r="T131" s="449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5" t="s">
        <v>143</v>
      </c>
      <c r="AT131" s="185" t="s">
        <v>138</v>
      </c>
      <c r="AU131" s="185" t="s">
        <v>85</v>
      </c>
      <c r="AY131" s="16" t="s">
        <v>136</v>
      </c>
      <c r="BE131" s="186">
        <f t="shared" si="4"/>
        <v>0</v>
      </c>
      <c r="BF131" s="186">
        <f t="shared" si="5"/>
        <v>0</v>
      </c>
      <c r="BG131" s="186">
        <f t="shared" si="6"/>
        <v>0</v>
      </c>
      <c r="BH131" s="186">
        <f t="shared" si="7"/>
        <v>0</v>
      </c>
      <c r="BI131" s="186">
        <f t="shared" si="8"/>
        <v>0</v>
      </c>
      <c r="BJ131" s="16" t="s">
        <v>83</v>
      </c>
      <c r="BK131" s="186">
        <f t="shared" si="9"/>
        <v>0</v>
      </c>
      <c r="BL131" s="16" t="s">
        <v>143</v>
      </c>
      <c r="BM131" s="185" t="s">
        <v>1048</v>
      </c>
    </row>
    <row r="132" spans="1:65" s="2" customFormat="1" ht="21.75" customHeight="1">
      <c r="A132" s="33"/>
      <c r="B132" s="32"/>
      <c r="C132" s="174" t="s">
        <v>178</v>
      </c>
      <c r="D132" s="174" t="s">
        <v>138</v>
      </c>
      <c r="E132" s="175" t="s">
        <v>1049</v>
      </c>
      <c r="F132" s="176" t="s">
        <v>1050</v>
      </c>
      <c r="G132" s="177" t="s">
        <v>154</v>
      </c>
      <c r="H132" s="178">
        <v>1</v>
      </c>
      <c r="I132" s="444"/>
      <c r="J132" s="180">
        <f t="shared" si="0"/>
        <v>0</v>
      </c>
      <c r="K132" s="445"/>
      <c r="L132" s="36"/>
      <c r="M132" s="446" t="s">
        <v>1</v>
      </c>
      <c r="N132" s="447" t="s">
        <v>40</v>
      </c>
      <c r="O132" s="448">
        <v>0</v>
      </c>
      <c r="P132" s="448">
        <f t="shared" si="1"/>
        <v>0</v>
      </c>
      <c r="Q132" s="448">
        <v>0</v>
      </c>
      <c r="R132" s="448">
        <f t="shared" si="2"/>
        <v>0</v>
      </c>
      <c r="S132" s="448">
        <v>0</v>
      </c>
      <c r="T132" s="449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5" t="s">
        <v>143</v>
      </c>
      <c r="AT132" s="185" t="s">
        <v>138</v>
      </c>
      <c r="AU132" s="185" t="s">
        <v>85</v>
      </c>
      <c r="AY132" s="16" t="s">
        <v>136</v>
      </c>
      <c r="BE132" s="186">
        <f t="shared" si="4"/>
        <v>0</v>
      </c>
      <c r="BF132" s="186">
        <f t="shared" si="5"/>
        <v>0</v>
      </c>
      <c r="BG132" s="186">
        <f t="shared" si="6"/>
        <v>0</v>
      </c>
      <c r="BH132" s="186">
        <f t="shared" si="7"/>
        <v>0</v>
      </c>
      <c r="BI132" s="186">
        <f t="shared" si="8"/>
        <v>0</v>
      </c>
      <c r="BJ132" s="16" t="s">
        <v>83</v>
      </c>
      <c r="BK132" s="186">
        <f t="shared" si="9"/>
        <v>0</v>
      </c>
      <c r="BL132" s="16" t="s">
        <v>143</v>
      </c>
      <c r="BM132" s="185" t="s">
        <v>1051</v>
      </c>
    </row>
    <row r="133" spans="1:65" s="2" customFormat="1" ht="33" customHeight="1">
      <c r="A133" s="33"/>
      <c r="B133" s="32"/>
      <c r="C133" s="174" t="s">
        <v>188</v>
      </c>
      <c r="D133" s="174" t="s">
        <v>138</v>
      </c>
      <c r="E133" s="175" t="s">
        <v>1052</v>
      </c>
      <c r="F133" s="176" t="s">
        <v>1053</v>
      </c>
      <c r="G133" s="177" t="s">
        <v>154</v>
      </c>
      <c r="H133" s="178">
        <v>4</v>
      </c>
      <c r="I133" s="444"/>
      <c r="J133" s="180">
        <f t="shared" si="0"/>
        <v>0</v>
      </c>
      <c r="K133" s="445"/>
      <c r="L133" s="36"/>
      <c r="M133" s="446" t="s">
        <v>1</v>
      </c>
      <c r="N133" s="447" t="s">
        <v>40</v>
      </c>
      <c r="O133" s="448">
        <v>0</v>
      </c>
      <c r="P133" s="448">
        <f t="shared" si="1"/>
        <v>0</v>
      </c>
      <c r="Q133" s="448">
        <v>0</v>
      </c>
      <c r="R133" s="448">
        <f t="shared" si="2"/>
        <v>0</v>
      </c>
      <c r="S133" s="448">
        <v>0</v>
      </c>
      <c r="T133" s="449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5" t="s">
        <v>143</v>
      </c>
      <c r="AT133" s="185" t="s">
        <v>138</v>
      </c>
      <c r="AU133" s="185" t="s">
        <v>85</v>
      </c>
      <c r="AY133" s="16" t="s">
        <v>136</v>
      </c>
      <c r="BE133" s="186">
        <f t="shared" si="4"/>
        <v>0</v>
      </c>
      <c r="BF133" s="186">
        <f t="shared" si="5"/>
        <v>0</v>
      </c>
      <c r="BG133" s="186">
        <f t="shared" si="6"/>
        <v>0</v>
      </c>
      <c r="BH133" s="186">
        <f t="shared" si="7"/>
        <v>0</v>
      </c>
      <c r="BI133" s="186">
        <f t="shared" si="8"/>
        <v>0</v>
      </c>
      <c r="BJ133" s="16" t="s">
        <v>83</v>
      </c>
      <c r="BK133" s="186">
        <f t="shared" si="9"/>
        <v>0</v>
      </c>
      <c r="BL133" s="16" t="s">
        <v>143</v>
      </c>
      <c r="BM133" s="185" t="s">
        <v>1054</v>
      </c>
    </row>
    <row r="134" spans="1:65" s="12" customFormat="1" ht="22.9" customHeight="1">
      <c r="A134" s="159"/>
      <c r="B134" s="158"/>
      <c r="C134" s="159"/>
      <c r="D134" s="160" t="s">
        <v>74</v>
      </c>
      <c r="E134" s="172" t="s">
        <v>1055</v>
      </c>
      <c r="F134" s="172" t="s">
        <v>1056</v>
      </c>
      <c r="G134" s="159"/>
      <c r="H134" s="159"/>
      <c r="I134" s="450"/>
      <c r="J134" s="173">
        <f>BK134</f>
        <v>0</v>
      </c>
      <c r="L134" s="164"/>
      <c r="M134" s="440"/>
      <c r="N134" s="441"/>
      <c r="O134" s="441"/>
      <c r="P134" s="442">
        <f>SUM(P135:P152)</f>
        <v>0</v>
      </c>
      <c r="Q134" s="441"/>
      <c r="R134" s="442">
        <f>SUM(R135:R152)</f>
        <v>0</v>
      </c>
      <c r="S134" s="441"/>
      <c r="T134" s="443">
        <f>SUM(T135:T152)</f>
        <v>0</v>
      </c>
      <c r="AR134" s="169" t="s">
        <v>83</v>
      </c>
      <c r="AT134" s="170" t="s">
        <v>74</v>
      </c>
      <c r="AU134" s="170" t="s">
        <v>83</v>
      </c>
      <c r="AY134" s="169" t="s">
        <v>136</v>
      </c>
      <c r="BK134" s="171">
        <f>SUM(BK135:BK152)</f>
        <v>0</v>
      </c>
    </row>
    <row r="135" spans="1:65" s="2" customFormat="1" ht="49.15" customHeight="1">
      <c r="A135" s="33"/>
      <c r="B135" s="32"/>
      <c r="C135" s="174" t="s">
        <v>194</v>
      </c>
      <c r="D135" s="174" t="s">
        <v>138</v>
      </c>
      <c r="E135" s="175" t="s">
        <v>1057</v>
      </c>
      <c r="F135" s="176" t="s">
        <v>1058</v>
      </c>
      <c r="G135" s="177" t="s">
        <v>154</v>
      </c>
      <c r="H135" s="178">
        <v>1</v>
      </c>
      <c r="I135" s="444"/>
      <c r="J135" s="180">
        <f t="shared" ref="J135:J152" si="10">ROUND(I135*H135,2)</f>
        <v>0</v>
      </c>
      <c r="K135" s="445"/>
      <c r="L135" s="36"/>
      <c r="M135" s="446" t="s">
        <v>1</v>
      </c>
      <c r="N135" s="447" t="s">
        <v>40</v>
      </c>
      <c r="O135" s="448">
        <v>0</v>
      </c>
      <c r="P135" s="448">
        <f t="shared" ref="P135:P152" si="11">O135*H135</f>
        <v>0</v>
      </c>
      <c r="Q135" s="448">
        <v>0</v>
      </c>
      <c r="R135" s="448">
        <f t="shared" ref="R135:R152" si="12">Q135*H135</f>
        <v>0</v>
      </c>
      <c r="S135" s="448">
        <v>0</v>
      </c>
      <c r="T135" s="449">
        <f t="shared" ref="T135:T152" si="13"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5" t="s">
        <v>143</v>
      </c>
      <c r="AT135" s="185" t="s">
        <v>138</v>
      </c>
      <c r="AU135" s="185" t="s">
        <v>85</v>
      </c>
      <c r="AY135" s="16" t="s">
        <v>136</v>
      </c>
      <c r="BE135" s="186">
        <f t="shared" ref="BE135:BE152" si="14">IF(N135="základní",J135,0)</f>
        <v>0</v>
      </c>
      <c r="BF135" s="186">
        <f t="shared" ref="BF135:BF152" si="15">IF(N135="snížená",J135,0)</f>
        <v>0</v>
      </c>
      <c r="BG135" s="186">
        <f t="shared" ref="BG135:BG152" si="16">IF(N135="zákl. přenesená",J135,0)</f>
        <v>0</v>
      </c>
      <c r="BH135" s="186">
        <f t="shared" ref="BH135:BH152" si="17">IF(N135="sníž. přenesená",J135,0)</f>
        <v>0</v>
      </c>
      <c r="BI135" s="186">
        <f t="shared" ref="BI135:BI152" si="18">IF(N135="nulová",J135,0)</f>
        <v>0</v>
      </c>
      <c r="BJ135" s="16" t="s">
        <v>83</v>
      </c>
      <c r="BK135" s="186">
        <f t="shared" ref="BK135:BK152" si="19">ROUND(I135*H135,2)</f>
        <v>0</v>
      </c>
      <c r="BL135" s="16" t="s">
        <v>143</v>
      </c>
      <c r="BM135" s="185" t="s">
        <v>1059</v>
      </c>
    </row>
    <row r="136" spans="1:65" s="2" customFormat="1" ht="49.15" customHeight="1">
      <c r="A136" s="33"/>
      <c r="B136" s="32"/>
      <c r="C136" s="174" t="s">
        <v>201</v>
      </c>
      <c r="D136" s="174" t="s">
        <v>138</v>
      </c>
      <c r="E136" s="175" t="s">
        <v>1060</v>
      </c>
      <c r="F136" s="176" t="s">
        <v>1061</v>
      </c>
      <c r="G136" s="177" t="s">
        <v>154</v>
      </c>
      <c r="H136" s="178">
        <v>2</v>
      </c>
      <c r="I136" s="444"/>
      <c r="J136" s="180">
        <f t="shared" si="10"/>
        <v>0</v>
      </c>
      <c r="K136" s="445"/>
      <c r="L136" s="36"/>
      <c r="M136" s="446" t="s">
        <v>1</v>
      </c>
      <c r="N136" s="447" t="s">
        <v>40</v>
      </c>
      <c r="O136" s="448">
        <v>0</v>
      </c>
      <c r="P136" s="448">
        <f t="shared" si="11"/>
        <v>0</v>
      </c>
      <c r="Q136" s="448">
        <v>0</v>
      </c>
      <c r="R136" s="448">
        <f t="shared" si="12"/>
        <v>0</v>
      </c>
      <c r="S136" s="448">
        <v>0</v>
      </c>
      <c r="T136" s="449">
        <f t="shared" si="1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5" t="s">
        <v>143</v>
      </c>
      <c r="AT136" s="185" t="s">
        <v>138</v>
      </c>
      <c r="AU136" s="185" t="s">
        <v>85</v>
      </c>
      <c r="AY136" s="16" t="s">
        <v>136</v>
      </c>
      <c r="BE136" s="186">
        <f t="shared" si="14"/>
        <v>0</v>
      </c>
      <c r="BF136" s="186">
        <f t="shared" si="15"/>
        <v>0</v>
      </c>
      <c r="BG136" s="186">
        <f t="shared" si="16"/>
        <v>0</v>
      </c>
      <c r="BH136" s="186">
        <f t="shared" si="17"/>
        <v>0</v>
      </c>
      <c r="BI136" s="186">
        <f t="shared" si="18"/>
        <v>0</v>
      </c>
      <c r="BJ136" s="16" t="s">
        <v>83</v>
      </c>
      <c r="BK136" s="186">
        <f t="shared" si="19"/>
        <v>0</v>
      </c>
      <c r="BL136" s="16" t="s">
        <v>143</v>
      </c>
      <c r="BM136" s="185" t="s">
        <v>1062</v>
      </c>
    </row>
    <row r="137" spans="1:65" s="2" customFormat="1" ht="24.2" customHeight="1">
      <c r="A137" s="33"/>
      <c r="B137" s="32"/>
      <c r="C137" s="174" t="s">
        <v>206</v>
      </c>
      <c r="D137" s="174" t="s">
        <v>138</v>
      </c>
      <c r="E137" s="175" t="s">
        <v>1063</v>
      </c>
      <c r="F137" s="176" t="s">
        <v>1064</v>
      </c>
      <c r="G137" s="177" t="s">
        <v>154</v>
      </c>
      <c r="H137" s="178">
        <v>2</v>
      </c>
      <c r="I137" s="444"/>
      <c r="J137" s="180">
        <f t="shared" si="10"/>
        <v>0</v>
      </c>
      <c r="K137" s="445"/>
      <c r="L137" s="36"/>
      <c r="M137" s="446" t="s">
        <v>1</v>
      </c>
      <c r="N137" s="447" t="s">
        <v>40</v>
      </c>
      <c r="O137" s="448">
        <v>0</v>
      </c>
      <c r="P137" s="448">
        <f t="shared" si="11"/>
        <v>0</v>
      </c>
      <c r="Q137" s="448">
        <v>0</v>
      </c>
      <c r="R137" s="448">
        <f t="shared" si="12"/>
        <v>0</v>
      </c>
      <c r="S137" s="448">
        <v>0</v>
      </c>
      <c r="T137" s="449">
        <f t="shared" si="1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5" t="s">
        <v>143</v>
      </c>
      <c r="AT137" s="185" t="s">
        <v>138</v>
      </c>
      <c r="AU137" s="185" t="s">
        <v>85</v>
      </c>
      <c r="AY137" s="16" t="s">
        <v>136</v>
      </c>
      <c r="BE137" s="186">
        <f t="shared" si="14"/>
        <v>0</v>
      </c>
      <c r="BF137" s="186">
        <f t="shared" si="15"/>
        <v>0</v>
      </c>
      <c r="BG137" s="186">
        <f t="shared" si="16"/>
        <v>0</v>
      </c>
      <c r="BH137" s="186">
        <f t="shared" si="17"/>
        <v>0</v>
      </c>
      <c r="BI137" s="186">
        <f t="shared" si="18"/>
        <v>0</v>
      </c>
      <c r="BJ137" s="16" t="s">
        <v>83</v>
      </c>
      <c r="BK137" s="186">
        <f t="shared" si="19"/>
        <v>0</v>
      </c>
      <c r="BL137" s="16" t="s">
        <v>143</v>
      </c>
      <c r="BM137" s="185" t="s">
        <v>1065</v>
      </c>
    </row>
    <row r="138" spans="1:65" s="2" customFormat="1" ht="37.9" customHeight="1">
      <c r="A138" s="33"/>
      <c r="B138" s="32"/>
      <c r="C138" s="174" t="s">
        <v>211</v>
      </c>
      <c r="D138" s="174" t="s">
        <v>138</v>
      </c>
      <c r="E138" s="175" t="s">
        <v>1066</v>
      </c>
      <c r="F138" s="176" t="s">
        <v>1067</v>
      </c>
      <c r="G138" s="177" t="s">
        <v>154</v>
      </c>
      <c r="H138" s="178">
        <v>2</v>
      </c>
      <c r="I138" s="444"/>
      <c r="J138" s="180">
        <f t="shared" si="10"/>
        <v>0</v>
      </c>
      <c r="K138" s="445"/>
      <c r="L138" s="36"/>
      <c r="M138" s="446" t="s">
        <v>1</v>
      </c>
      <c r="N138" s="447" t="s">
        <v>40</v>
      </c>
      <c r="O138" s="448">
        <v>0</v>
      </c>
      <c r="P138" s="448">
        <f t="shared" si="11"/>
        <v>0</v>
      </c>
      <c r="Q138" s="448">
        <v>0</v>
      </c>
      <c r="R138" s="448">
        <f t="shared" si="12"/>
        <v>0</v>
      </c>
      <c r="S138" s="448">
        <v>0</v>
      </c>
      <c r="T138" s="449">
        <f t="shared" si="1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5" t="s">
        <v>143</v>
      </c>
      <c r="AT138" s="185" t="s">
        <v>138</v>
      </c>
      <c r="AU138" s="185" t="s">
        <v>85</v>
      </c>
      <c r="AY138" s="16" t="s">
        <v>136</v>
      </c>
      <c r="BE138" s="186">
        <f t="shared" si="14"/>
        <v>0</v>
      </c>
      <c r="BF138" s="186">
        <f t="shared" si="15"/>
        <v>0</v>
      </c>
      <c r="BG138" s="186">
        <f t="shared" si="16"/>
        <v>0</v>
      </c>
      <c r="BH138" s="186">
        <f t="shared" si="17"/>
        <v>0</v>
      </c>
      <c r="BI138" s="186">
        <f t="shared" si="18"/>
        <v>0</v>
      </c>
      <c r="BJ138" s="16" t="s">
        <v>83</v>
      </c>
      <c r="BK138" s="186">
        <f t="shared" si="19"/>
        <v>0</v>
      </c>
      <c r="BL138" s="16" t="s">
        <v>143</v>
      </c>
      <c r="BM138" s="185" t="s">
        <v>1068</v>
      </c>
    </row>
    <row r="139" spans="1:65" s="2" customFormat="1" ht="37.9" customHeight="1">
      <c r="A139" s="33"/>
      <c r="B139" s="32"/>
      <c r="C139" s="174" t="s">
        <v>8</v>
      </c>
      <c r="D139" s="174" t="s">
        <v>138</v>
      </c>
      <c r="E139" s="175" t="s">
        <v>1069</v>
      </c>
      <c r="F139" s="176" t="s">
        <v>1070</v>
      </c>
      <c r="G139" s="177" t="s">
        <v>154</v>
      </c>
      <c r="H139" s="178">
        <v>3</v>
      </c>
      <c r="I139" s="444"/>
      <c r="J139" s="180">
        <f t="shared" si="10"/>
        <v>0</v>
      </c>
      <c r="K139" s="445"/>
      <c r="L139" s="36"/>
      <c r="M139" s="446" t="s">
        <v>1</v>
      </c>
      <c r="N139" s="447" t="s">
        <v>40</v>
      </c>
      <c r="O139" s="448">
        <v>0</v>
      </c>
      <c r="P139" s="448">
        <f t="shared" si="11"/>
        <v>0</v>
      </c>
      <c r="Q139" s="448">
        <v>0</v>
      </c>
      <c r="R139" s="448">
        <f t="shared" si="12"/>
        <v>0</v>
      </c>
      <c r="S139" s="448">
        <v>0</v>
      </c>
      <c r="T139" s="449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5" t="s">
        <v>143</v>
      </c>
      <c r="AT139" s="185" t="s">
        <v>138</v>
      </c>
      <c r="AU139" s="185" t="s">
        <v>85</v>
      </c>
      <c r="AY139" s="16" t="s">
        <v>136</v>
      </c>
      <c r="BE139" s="186">
        <f t="shared" si="14"/>
        <v>0</v>
      </c>
      <c r="BF139" s="186">
        <f t="shared" si="15"/>
        <v>0</v>
      </c>
      <c r="BG139" s="186">
        <f t="shared" si="16"/>
        <v>0</v>
      </c>
      <c r="BH139" s="186">
        <f t="shared" si="17"/>
        <v>0</v>
      </c>
      <c r="BI139" s="186">
        <f t="shared" si="18"/>
        <v>0</v>
      </c>
      <c r="BJ139" s="16" t="s">
        <v>83</v>
      </c>
      <c r="BK139" s="186">
        <f t="shared" si="19"/>
        <v>0</v>
      </c>
      <c r="BL139" s="16" t="s">
        <v>143</v>
      </c>
      <c r="BM139" s="185" t="s">
        <v>1071</v>
      </c>
    </row>
    <row r="140" spans="1:65" s="2" customFormat="1" ht="44.25" customHeight="1">
      <c r="A140" s="33"/>
      <c r="B140" s="32"/>
      <c r="C140" s="174" t="s">
        <v>221</v>
      </c>
      <c r="D140" s="174" t="s">
        <v>138</v>
      </c>
      <c r="E140" s="175" t="s">
        <v>1072</v>
      </c>
      <c r="F140" s="176" t="s">
        <v>1073</v>
      </c>
      <c r="G140" s="177" t="s">
        <v>154</v>
      </c>
      <c r="H140" s="178">
        <v>2</v>
      </c>
      <c r="I140" s="444"/>
      <c r="J140" s="180">
        <f t="shared" si="10"/>
        <v>0</v>
      </c>
      <c r="K140" s="445"/>
      <c r="L140" s="36"/>
      <c r="M140" s="446" t="s">
        <v>1</v>
      </c>
      <c r="N140" s="447" t="s">
        <v>40</v>
      </c>
      <c r="O140" s="448">
        <v>0</v>
      </c>
      <c r="P140" s="448">
        <f t="shared" si="11"/>
        <v>0</v>
      </c>
      <c r="Q140" s="448">
        <v>0</v>
      </c>
      <c r="R140" s="448">
        <f t="shared" si="12"/>
        <v>0</v>
      </c>
      <c r="S140" s="448">
        <v>0</v>
      </c>
      <c r="T140" s="449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5" t="s">
        <v>143</v>
      </c>
      <c r="AT140" s="185" t="s">
        <v>138</v>
      </c>
      <c r="AU140" s="185" t="s">
        <v>85</v>
      </c>
      <c r="AY140" s="16" t="s">
        <v>136</v>
      </c>
      <c r="BE140" s="186">
        <f t="shared" si="14"/>
        <v>0</v>
      </c>
      <c r="BF140" s="186">
        <f t="shared" si="15"/>
        <v>0</v>
      </c>
      <c r="BG140" s="186">
        <f t="shared" si="16"/>
        <v>0</v>
      </c>
      <c r="BH140" s="186">
        <f t="shared" si="17"/>
        <v>0</v>
      </c>
      <c r="BI140" s="186">
        <f t="shared" si="18"/>
        <v>0</v>
      </c>
      <c r="BJ140" s="16" t="s">
        <v>83</v>
      </c>
      <c r="BK140" s="186">
        <f t="shared" si="19"/>
        <v>0</v>
      </c>
      <c r="BL140" s="16" t="s">
        <v>143</v>
      </c>
      <c r="BM140" s="185" t="s">
        <v>1074</v>
      </c>
    </row>
    <row r="141" spans="1:65" s="2" customFormat="1" ht="44.25" customHeight="1">
      <c r="A141" s="33"/>
      <c r="B141" s="32"/>
      <c r="C141" s="174" t="s">
        <v>225</v>
      </c>
      <c r="D141" s="174" t="s">
        <v>138</v>
      </c>
      <c r="E141" s="175" t="s">
        <v>1075</v>
      </c>
      <c r="F141" s="176" t="s">
        <v>1076</v>
      </c>
      <c r="G141" s="177" t="s">
        <v>154</v>
      </c>
      <c r="H141" s="178">
        <v>4</v>
      </c>
      <c r="I141" s="444"/>
      <c r="J141" s="180">
        <f t="shared" si="10"/>
        <v>0</v>
      </c>
      <c r="K141" s="445"/>
      <c r="L141" s="36"/>
      <c r="M141" s="446" t="s">
        <v>1</v>
      </c>
      <c r="N141" s="447" t="s">
        <v>40</v>
      </c>
      <c r="O141" s="448">
        <v>0</v>
      </c>
      <c r="P141" s="448">
        <f t="shared" si="11"/>
        <v>0</v>
      </c>
      <c r="Q141" s="448">
        <v>0</v>
      </c>
      <c r="R141" s="448">
        <f t="shared" si="12"/>
        <v>0</v>
      </c>
      <c r="S141" s="448">
        <v>0</v>
      </c>
      <c r="T141" s="449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5" t="s">
        <v>143</v>
      </c>
      <c r="AT141" s="185" t="s">
        <v>138</v>
      </c>
      <c r="AU141" s="185" t="s">
        <v>85</v>
      </c>
      <c r="AY141" s="16" t="s">
        <v>136</v>
      </c>
      <c r="BE141" s="186">
        <f t="shared" si="14"/>
        <v>0</v>
      </c>
      <c r="BF141" s="186">
        <f t="shared" si="15"/>
        <v>0</v>
      </c>
      <c r="BG141" s="186">
        <f t="shared" si="16"/>
        <v>0</v>
      </c>
      <c r="BH141" s="186">
        <f t="shared" si="17"/>
        <v>0</v>
      </c>
      <c r="BI141" s="186">
        <f t="shared" si="18"/>
        <v>0</v>
      </c>
      <c r="BJ141" s="16" t="s">
        <v>83</v>
      </c>
      <c r="BK141" s="186">
        <f t="shared" si="19"/>
        <v>0</v>
      </c>
      <c r="BL141" s="16" t="s">
        <v>143</v>
      </c>
      <c r="BM141" s="185" t="s">
        <v>1077</v>
      </c>
    </row>
    <row r="142" spans="1:65" s="2" customFormat="1" ht="21.75" customHeight="1">
      <c r="A142" s="33"/>
      <c r="B142" s="32"/>
      <c r="C142" s="174" t="s">
        <v>229</v>
      </c>
      <c r="D142" s="174" t="s">
        <v>138</v>
      </c>
      <c r="E142" s="175" t="s">
        <v>1078</v>
      </c>
      <c r="F142" s="176" t="s">
        <v>1079</v>
      </c>
      <c r="G142" s="177" t="s">
        <v>154</v>
      </c>
      <c r="H142" s="178">
        <v>2</v>
      </c>
      <c r="I142" s="444"/>
      <c r="J142" s="180">
        <f t="shared" si="10"/>
        <v>0</v>
      </c>
      <c r="K142" s="445"/>
      <c r="L142" s="36"/>
      <c r="M142" s="446" t="s">
        <v>1</v>
      </c>
      <c r="N142" s="447" t="s">
        <v>40</v>
      </c>
      <c r="O142" s="448">
        <v>0</v>
      </c>
      <c r="P142" s="448">
        <f t="shared" si="11"/>
        <v>0</v>
      </c>
      <c r="Q142" s="448">
        <v>0</v>
      </c>
      <c r="R142" s="448">
        <f t="shared" si="12"/>
        <v>0</v>
      </c>
      <c r="S142" s="448">
        <v>0</v>
      </c>
      <c r="T142" s="449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5" t="s">
        <v>143</v>
      </c>
      <c r="AT142" s="185" t="s">
        <v>138</v>
      </c>
      <c r="AU142" s="185" t="s">
        <v>85</v>
      </c>
      <c r="AY142" s="16" t="s">
        <v>136</v>
      </c>
      <c r="BE142" s="186">
        <f t="shared" si="14"/>
        <v>0</v>
      </c>
      <c r="BF142" s="186">
        <f t="shared" si="15"/>
        <v>0</v>
      </c>
      <c r="BG142" s="186">
        <f t="shared" si="16"/>
        <v>0</v>
      </c>
      <c r="BH142" s="186">
        <f t="shared" si="17"/>
        <v>0</v>
      </c>
      <c r="BI142" s="186">
        <f t="shared" si="18"/>
        <v>0</v>
      </c>
      <c r="BJ142" s="16" t="s">
        <v>83</v>
      </c>
      <c r="BK142" s="186">
        <f t="shared" si="19"/>
        <v>0</v>
      </c>
      <c r="BL142" s="16" t="s">
        <v>143</v>
      </c>
      <c r="BM142" s="185" t="s">
        <v>1080</v>
      </c>
    </row>
    <row r="143" spans="1:65" s="2" customFormat="1" ht="21.75" customHeight="1">
      <c r="A143" s="33"/>
      <c r="B143" s="32"/>
      <c r="C143" s="174" t="s">
        <v>234</v>
      </c>
      <c r="D143" s="174" t="s">
        <v>138</v>
      </c>
      <c r="E143" s="175" t="s">
        <v>1081</v>
      </c>
      <c r="F143" s="176" t="s">
        <v>1082</v>
      </c>
      <c r="G143" s="177" t="s">
        <v>154</v>
      </c>
      <c r="H143" s="178">
        <v>1</v>
      </c>
      <c r="I143" s="444"/>
      <c r="J143" s="180">
        <f t="shared" si="10"/>
        <v>0</v>
      </c>
      <c r="K143" s="445"/>
      <c r="L143" s="36"/>
      <c r="M143" s="446" t="s">
        <v>1</v>
      </c>
      <c r="N143" s="447" t="s">
        <v>40</v>
      </c>
      <c r="O143" s="448">
        <v>0</v>
      </c>
      <c r="P143" s="448">
        <f t="shared" si="11"/>
        <v>0</v>
      </c>
      <c r="Q143" s="448">
        <v>0</v>
      </c>
      <c r="R143" s="448">
        <f t="shared" si="12"/>
        <v>0</v>
      </c>
      <c r="S143" s="448">
        <v>0</v>
      </c>
      <c r="T143" s="449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5" t="s">
        <v>143</v>
      </c>
      <c r="AT143" s="185" t="s">
        <v>138</v>
      </c>
      <c r="AU143" s="185" t="s">
        <v>85</v>
      </c>
      <c r="AY143" s="16" t="s">
        <v>136</v>
      </c>
      <c r="BE143" s="186">
        <f t="shared" si="14"/>
        <v>0</v>
      </c>
      <c r="BF143" s="186">
        <f t="shared" si="15"/>
        <v>0</v>
      </c>
      <c r="BG143" s="186">
        <f t="shared" si="16"/>
        <v>0</v>
      </c>
      <c r="BH143" s="186">
        <f t="shared" si="17"/>
        <v>0</v>
      </c>
      <c r="BI143" s="186">
        <f t="shared" si="18"/>
        <v>0</v>
      </c>
      <c r="BJ143" s="16" t="s">
        <v>83</v>
      </c>
      <c r="BK143" s="186">
        <f t="shared" si="19"/>
        <v>0</v>
      </c>
      <c r="BL143" s="16" t="s">
        <v>143</v>
      </c>
      <c r="BM143" s="185" t="s">
        <v>1083</v>
      </c>
    </row>
    <row r="144" spans="1:65" s="2" customFormat="1" ht="33" customHeight="1">
      <c r="A144" s="33"/>
      <c r="B144" s="32"/>
      <c r="C144" s="174" t="s">
        <v>239</v>
      </c>
      <c r="D144" s="174" t="s">
        <v>138</v>
      </c>
      <c r="E144" s="175" t="s">
        <v>1084</v>
      </c>
      <c r="F144" s="176" t="s">
        <v>1085</v>
      </c>
      <c r="G144" s="177" t="s">
        <v>154</v>
      </c>
      <c r="H144" s="178">
        <v>2</v>
      </c>
      <c r="I144" s="444"/>
      <c r="J144" s="180">
        <f t="shared" si="10"/>
        <v>0</v>
      </c>
      <c r="K144" s="445"/>
      <c r="L144" s="36"/>
      <c r="M144" s="446" t="s">
        <v>1</v>
      </c>
      <c r="N144" s="447" t="s">
        <v>40</v>
      </c>
      <c r="O144" s="448">
        <v>0</v>
      </c>
      <c r="P144" s="448">
        <f t="shared" si="11"/>
        <v>0</v>
      </c>
      <c r="Q144" s="448">
        <v>0</v>
      </c>
      <c r="R144" s="448">
        <f t="shared" si="12"/>
        <v>0</v>
      </c>
      <c r="S144" s="448">
        <v>0</v>
      </c>
      <c r="T144" s="449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5" t="s">
        <v>143</v>
      </c>
      <c r="AT144" s="185" t="s">
        <v>138</v>
      </c>
      <c r="AU144" s="185" t="s">
        <v>85</v>
      </c>
      <c r="AY144" s="16" t="s">
        <v>136</v>
      </c>
      <c r="BE144" s="186">
        <f t="shared" si="14"/>
        <v>0</v>
      </c>
      <c r="BF144" s="186">
        <f t="shared" si="15"/>
        <v>0</v>
      </c>
      <c r="BG144" s="186">
        <f t="shared" si="16"/>
        <v>0</v>
      </c>
      <c r="BH144" s="186">
        <f t="shared" si="17"/>
        <v>0</v>
      </c>
      <c r="BI144" s="186">
        <f t="shared" si="18"/>
        <v>0</v>
      </c>
      <c r="BJ144" s="16" t="s">
        <v>83</v>
      </c>
      <c r="BK144" s="186">
        <f t="shared" si="19"/>
        <v>0</v>
      </c>
      <c r="BL144" s="16" t="s">
        <v>143</v>
      </c>
      <c r="BM144" s="185" t="s">
        <v>1086</v>
      </c>
    </row>
    <row r="145" spans="1:65" s="2" customFormat="1" ht="24.2" customHeight="1">
      <c r="A145" s="33"/>
      <c r="B145" s="32"/>
      <c r="C145" s="174" t="s">
        <v>7</v>
      </c>
      <c r="D145" s="174" t="s">
        <v>138</v>
      </c>
      <c r="E145" s="175" t="s">
        <v>1087</v>
      </c>
      <c r="F145" s="176" t="s">
        <v>1088</v>
      </c>
      <c r="G145" s="177" t="s">
        <v>257</v>
      </c>
      <c r="H145" s="178">
        <v>2</v>
      </c>
      <c r="I145" s="444"/>
      <c r="J145" s="180">
        <f t="shared" si="10"/>
        <v>0</v>
      </c>
      <c r="K145" s="445"/>
      <c r="L145" s="36"/>
      <c r="M145" s="446" t="s">
        <v>1</v>
      </c>
      <c r="N145" s="447" t="s">
        <v>40</v>
      </c>
      <c r="O145" s="448">
        <v>0</v>
      </c>
      <c r="P145" s="448">
        <f t="shared" si="11"/>
        <v>0</v>
      </c>
      <c r="Q145" s="448">
        <v>0</v>
      </c>
      <c r="R145" s="448">
        <f t="shared" si="12"/>
        <v>0</v>
      </c>
      <c r="S145" s="448">
        <v>0</v>
      </c>
      <c r="T145" s="449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5" t="s">
        <v>143</v>
      </c>
      <c r="AT145" s="185" t="s">
        <v>138</v>
      </c>
      <c r="AU145" s="185" t="s">
        <v>85</v>
      </c>
      <c r="AY145" s="16" t="s">
        <v>136</v>
      </c>
      <c r="BE145" s="186">
        <f t="shared" si="14"/>
        <v>0</v>
      </c>
      <c r="BF145" s="186">
        <f t="shared" si="15"/>
        <v>0</v>
      </c>
      <c r="BG145" s="186">
        <f t="shared" si="16"/>
        <v>0</v>
      </c>
      <c r="BH145" s="186">
        <f t="shared" si="17"/>
        <v>0</v>
      </c>
      <c r="BI145" s="186">
        <f t="shared" si="18"/>
        <v>0</v>
      </c>
      <c r="BJ145" s="16" t="s">
        <v>83</v>
      </c>
      <c r="BK145" s="186">
        <f t="shared" si="19"/>
        <v>0</v>
      </c>
      <c r="BL145" s="16" t="s">
        <v>143</v>
      </c>
      <c r="BM145" s="185" t="s">
        <v>277</v>
      </c>
    </row>
    <row r="146" spans="1:65" s="2" customFormat="1" ht="37.9" customHeight="1">
      <c r="A146" s="33"/>
      <c r="B146" s="32"/>
      <c r="C146" s="174" t="s">
        <v>248</v>
      </c>
      <c r="D146" s="174" t="s">
        <v>138</v>
      </c>
      <c r="E146" s="175" t="s">
        <v>1089</v>
      </c>
      <c r="F146" s="176" t="s">
        <v>1090</v>
      </c>
      <c r="G146" s="177" t="s">
        <v>197</v>
      </c>
      <c r="H146" s="178">
        <v>60</v>
      </c>
      <c r="I146" s="444"/>
      <c r="J146" s="180">
        <f t="shared" si="10"/>
        <v>0</v>
      </c>
      <c r="K146" s="445"/>
      <c r="L146" s="36"/>
      <c r="M146" s="446" t="s">
        <v>1</v>
      </c>
      <c r="N146" s="447" t="s">
        <v>40</v>
      </c>
      <c r="O146" s="448">
        <v>0</v>
      </c>
      <c r="P146" s="448">
        <f t="shared" si="11"/>
        <v>0</v>
      </c>
      <c r="Q146" s="448">
        <v>0</v>
      </c>
      <c r="R146" s="448">
        <f t="shared" si="12"/>
        <v>0</v>
      </c>
      <c r="S146" s="448">
        <v>0</v>
      </c>
      <c r="T146" s="449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5" t="s">
        <v>143</v>
      </c>
      <c r="AT146" s="185" t="s">
        <v>138</v>
      </c>
      <c r="AU146" s="185" t="s">
        <v>85</v>
      </c>
      <c r="AY146" s="16" t="s">
        <v>136</v>
      </c>
      <c r="BE146" s="186">
        <f t="shared" si="14"/>
        <v>0</v>
      </c>
      <c r="BF146" s="186">
        <f t="shared" si="15"/>
        <v>0</v>
      </c>
      <c r="BG146" s="186">
        <f t="shared" si="16"/>
        <v>0</v>
      </c>
      <c r="BH146" s="186">
        <f t="shared" si="17"/>
        <v>0</v>
      </c>
      <c r="BI146" s="186">
        <f t="shared" si="18"/>
        <v>0</v>
      </c>
      <c r="BJ146" s="16" t="s">
        <v>83</v>
      </c>
      <c r="BK146" s="186">
        <f t="shared" si="19"/>
        <v>0</v>
      </c>
      <c r="BL146" s="16" t="s">
        <v>143</v>
      </c>
      <c r="BM146" s="185" t="s">
        <v>282</v>
      </c>
    </row>
    <row r="147" spans="1:65" s="2" customFormat="1" ht="37.9" customHeight="1">
      <c r="A147" s="33"/>
      <c r="B147" s="32"/>
      <c r="C147" s="174" t="s">
        <v>254</v>
      </c>
      <c r="D147" s="174" t="s">
        <v>138</v>
      </c>
      <c r="E147" s="175" t="s">
        <v>1091</v>
      </c>
      <c r="F147" s="176" t="s">
        <v>1092</v>
      </c>
      <c r="G147" s="177" t="s">
        <v>257</v>
      </c>
      <c r="H147" s="178">
        <v>30</v>
      </c>
      <c r="I147" s="444"/>
      <c r="J147" s="180">
        <f t="shared" si="10"/>
        <v>0</v>
      </c>
      <c r="K147" s="445"/>
      <c r="L147" s="36"/>
      <c r="M147" s="446" t="s">
        <v>1</v>
      </c>
      <c r="N147" s="447" t="s">
        <v>40</v>
      </c>
      <c r="O147" s="448">
        <v>0</v>
      </c>
      <c r="P147" s="448">
        <f t="shared" si="11"/>
        <v>0</v>
      </c>
      <c r="Q147" s="448">
        <v>0</v>
      </c>
      <c r="R147" s="448">
        <f t="shared" si="12"/>
        <v>0</v>
      </c>
      <c r="S147" s="448">
        <v>0</v>
      </c>
      <c r="T147" s="449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5" t="s">
        <v>143</v>
      </c>
      <c r="AT147" s="185" t="s">
        <v>138</v>
      </c>
      <c r="AU147" s="185" t="s">
        <v>85</v>
      </c>
      <c r="AY147" s="16" t="s">
        <v>136</v>
      </c>
      <c r="BE147" s="186">
        <f t="shared" si="14"/>
        <v>0</v>
      </c>
      <c r="BF147" s="186">
        <f t="shared" si="15"/>
        <v>0</v>
      </c>
      <c r="BG147" s="186">
        <f t="shared" si="16"/>
        <v>0</v>
      </c>
      <c r="BH147" s="186">
        <f t="shared" si="17"/>
        <v>0</v>
      </c>
      <c r="BI147" s="186">
        <f t="shared" si="18"/>
        <v>0</v>
      </c>
      <c r="BJ147" s="16" t="s">
        <v>83</v>
      </c>
      <c r="BK147" s="186">
        <f t="shared" si="19"/>
        <v>0</v>
      </c>
      <c r="BL147" s="16" t="s">
        <v>143</v>
      </c>
      <c r="BM147" s="185" t="s">
        <v>301</v>
      </c>
    </row>
    <row r="148" spans="1:65" s="2" customFormat="1" ht="37.9" customHeight="1">
      <c r="A148" s="33"/>
      <c r="B148" s="32"/>
      <c r="C148" s="174" t="s">
        <v>260</v>
      </c>
      <c r="D148" s="174" t="s">
        <v>138</v>
      </c>
      <c r="E148" s="175" t="s">
        <v>1093</v>
      </c>
      <c r="F148" s="176" t="s">
        <v>1094</v>
      </c>
      <c r="G148" s="177" t="s">
        <v>257</v>
      </c>
      <c r="H148" s="178">
        <v>3</v>
      </c>
      <c r="I148" s="444"/>
      <c r="J148" s="180">
        <f t="shared" si="10"/>
        <v>0</v>
      </c>
      <c r="K148" s="445"/>
      <c r="L148" s="36"/>
      <c r="M148" s="446" t="s">
        <v>1</v>
      </c>
      <c r="N148" s="447" t="s">
        <v>40</v>
      </c>
      <c r="O148" s="448">
        <v>0</v>
      </c>
      <c r="P148" s="448">
        <f t="shared" si="11"/>
        <v>0</v>
      </c>
      <c r="Q148" s="448">
        <v>0</v>
      </c>
      <c r="R148" s="448">
        <f t="shared" si="12"/>
        <v>0</v>
      </c>
      <c r="S148" s="448">
        <v>0</v>
      </c>
      <c r="T148" s="449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5" t="s">
        <v>143</v>
      </c>
      <c r="AT148" s="185" t="s">
        <v>138</v>
      </c>
      <c r="AU148" s="185" t="s">
        <v>85</v>
      </c>
      <c r="AY148" s="16" t="s">
        <v>136</v>
      </c>
      <c r="BE148" s="186">
        <f t="shared" si="14"/>
        <v>0</v>
      </c>
      <c r="BF148" s="186">
        <f t="shared" si="15"/>
        <v>0</v>
      </c>
      <c r="BG148" s="186">
        <f t="shared" si="16"/>
        <v>0</v>
      </c>
      <c r="BH148" s="186">
        <f t="shared" si="17"/>
        <v>0</v>
      </c>
      <c r="BI148" s="186">
        <f t="shared" si="18"/>
        <v>0</v>
      </c>
      <c r="BJ148" s="16" t="s">
        <v>83</v>
      </c>
      <c r="BK148" s="186">
        <f t="shared" si="19"/>
        <v>0</v>
      </c>
      <c r="BL148" s="16" t="s">
        <v>143</v>
      </c>
      <c r="BM148" s="185" t="s">
        <v>1095</v>
      </c>
    </row>
    <row r="149" spans="1:65" s="2" customFormat="1" ht="37.9" customHeight="1">
      <c r="A149" s="33"/>
      <c r="B149" s="32"/>
      <c r="C149" s="174" t="s">
        <v>265</v>
      </c>
      <c r="D149" s="174" t="s">
        <v>138</v>
      </c>
      <c r="E149" s="175" t="s">
        <v>1096</v>
      </c>
      <c r="F149" s="176" t="s">
        <v>1097</v>
      </c>
      <c r="G149" s="177" t="s">
        <v>257</v>
      </c>
      <c r="H149" s="178">
        <v>3</v>
      </c>
      <c r="I149" s="444"/>
      <c r="J149" s="180">
        <f t="shared" si="10"/>
        <v>0</v>
      </c>
      <c r="K149" s="445"/>
      <c r="L149" s="36"/>
      <c r="M149" s="446" t="s">
        <v>1</v>
      </c>
      <c r="N149" s="447" t="s">
        <v>40</v>
      </c>
      <c r="O149" s="448">
        <v>0</v>
      </c>
      <c r="P149" s="448">
        <f t="shared" si="11"/>
        <v>0</v>
      </c>
      <c r="Q149" s="448">
        <v>0</v>
      </c>
      <c r="R149" s="448">
        <f t="shared" si="12"/>
        <v>0</v>
      </c>
      <c r="S149" s="448">
        <v>0</v>
      </c>
      <c r="T149" s="449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5" t="s">
        <v>143</v>
      </c>
      <c r="AT149" s="185" t="s">
        <v>138</v>
      </c>
      <c r="AU149" s="185" t="s">
        <v>85</v>
      </c>
      <c r="AY149" s="16" t="s">
        <v>136</v>
      </c>
      <c r="BE149" s="186">
        <f t="shared" si="14"/>
        <v>0</v>
      </c>
      <c r="BF149" s="186">
        <f t="shared" si="15"/>
        <v>0</v>
      </c>
      <c r="BG149" s="186">
        <f t="shared" si="16"/>
        <v>0</v>
      </c>
      <c r="BH149" s="186">
        <f t="shared" si="17"/>
        <v>0</v>
      </c>
      <c r="BI149" s="186">
        <f t="shared" si="18"/>
        <v>0</v>
      </c>
      <c r="BJ149" s="16" t="s">
        <v>83</v>
      </c>
      <c r="BK149" s="186">
        <f t="shared" si="19"/>
        <v>0</v>
      </c>
      <c r="BL149" s="16" t="s">
        <v>143</v>
      </c>
      <c r="BM149" s="185" t="s">
        <v>1098</v>
      </c>
    </row>
    <row r="150" spans="1:65" s="2" customFormat="1" ht="24.2" customHeight="1">
      <c r="A150" s="33"/>
      <c r="B150" s="32"/>
      <c r="C150" s="174" t="s">
        <v>269</v>
      </c>
      <c r="D150" s="174" t="s">
        <v>138</v>
      </c>
      <c r="E150" s="175" t="s">
        <v>1099</v>
      </c>
      <c r="F150" s="176" t="s">
        <v>1100</v>
      </c>
      <c r="G150" s="177" t="s">
        <v>197</v>
      </c>
      <c r="H150" s="178">
        <v>10</v>
      </c>
      <c r="I150" s="444"/>
      <c r="J150" s="180">
        <f t="shared" si="10"/>
        <v>0</v>
      </c>
      <c r="K150" s="445"/>
      <c r="L150" s="36"/>
      <c r="M150" s="446" t="s">
        <v>1</v>
      </c>
      <c r="N150" s="447" t="s">
        <v>40</v>
      </c>
      <c r="O150" s="448">
        <v>0</v>
      </c>
      <c r="P150" s="448">
        <f t="shared" si="11"/>
        <v>0</v>
      </c>
      <c r="Q150" s="448">
        <v>0</v>
      </c>
      <c r="R150" s="448">
        <f t="shared" si="12"/>
        <v>0</v>
      </c>
      <c r="S150" s="448">
        <v>0</v>
      </c>
      <c r="T150" s="449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5" t="s">
        <v>143</v>
      </c>
      <c r="AT150" s="185" t="s">
        <v>138</v>
      </c>
      <c r="AU150" s="185" t="s">
        <v>85</v>
      </c>
      <c r="AY150" s="16" t="s">
        <v>136</v>
      </c>
      <c r="BE150" s="186">
        <f t="shared" si="14"/>
        <v>0</v>
      </c>
      <c r="BF150" s="186">
        <f t="shared" si="15"/>
        <v>0</v>
      </c>
      <c r="BG150" s="186">
        <f t="shared" si="16"/>
        <v>0</v>
      </c>
      <c r="BH150" s="186">
        <f t="shared" si="17"/>
        <v>0</v>
      </c>
      <c r="BI150" s="186">
        <f t="shared" si="18"/>
        <v>0</v>
      </c>
      <c r="BJ150" s="16" t="s">
        <v>83</v>
      </c>
      <c r="BK150" s="186">
        <f t="shared" si="19"/>
        <v>0</v>
      </c>
      <c r="BL150" s="16" t="s">
        <v>143</v>
      </c>
      <c r="BM150" s="185" t="s">
        <v>306</v>
      </c>
    </row>
    <row r="151" spans="1:65" s="2" customFormat="1" ht="37.9" customHeight="1">
      <c r="A151" s="33"/>
      <c r="B151" s="32"/>
      <c r="C151" s="174" t="s">
        <v>274</v>
      </c>
      <c r="D151" s="174" t="s">
        <v>138</v>
      </c>
      <c r="E151" s="175" t="s">
        <v>1101</v>
      </c>
      <c r="F151" s="176" t="s">
        <v>1102</v>
      </c>
      <c r="G151" s="177" t="s">
        <v>197</v>
      </c>
      <c r="H151" s="178">
        <v>40</v>
      </c>
      <c r="I151" s="444"/>
      <c r="J151" s="180">
        <f t="shared" si="10"/>
        <v>0</v>
      </c>
      <c r="K151" s="445"/>
      <c r="L151" s="36"/>
      <c r="M151" s="446" t="s">
        <v>1</v>
      </c>
      <c r="N151" s="447" t="s">
        <v>40</v>
      </c>
      <c r="O151" s="448">
        <v>0</v>
      </c>
      <c r="P151" s="448">
        <f t="shared" si="11"/>
        <v>0</v>
      </c>
      <c r="Q151" s="448">
        <v>0</v>
      </c>
      <c r="R151" s="448">
        <f t="shared" si="12"/>
        <v>0</v>
      </c>
      <c r="S151" s="448">
        <v>0</v>
      </c>
      <c r="T151" s="449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5" t="s">
        <v>143</v>
      </c>
      <c r="AT151" s="185" t="s">
        <v>138</v>
      </c>
      <c r="AU151" s="185" t="s">
        <v>85</v>
      </c>
      <c r="AY151" s="16" t="s">
        <v>136</v>
      </c>
      <c r="BE151" s="186">
        <f t="shared" si="14"/>
        <v>0</v>
      </c>
      <c r="BF151" s="186">
        <f t="shared" si="15"/>
        <v>0</v>
      </c>
      <c r="BG151" s="186">
        <f t="shared" si="16"/>
        <v>0</v>
      </c>
      <c r="BH151" s="186">
        <f t="shared" si="17"/>
        <v>0</v>
      </c>
      <c r="BI151" s="186">
        <f t="shared" si="18"/>
        <v>0</v>
      </c>
      <c r="BJ151" s="16" t="s">
        <v>83</v>
      </c>
      <c r="BK151" s="186">
        <f t="shared" si="19"/>
        <v>0</v>
      </c>
      <c r="BL151" s="16" t="s">
        <v>143</v>
      </c>
      <c r="BM151" s="185" t="s">
        <v>1103</v>
      </c>
    </row>
    <row r="152" spans="1:65" s="2" customFormat="1" ht="33" customHeight="1">
      <c r="A152" s="33"/>
      <c r="B152" s="32"/>
      <c r="C152" s="174" t="s">
        <v>279</v>
      </c>
      <c r="D152" s="174" t="s">
        <v>138</v>
      </c>
      <c r="E152" s="175" t="s">
        <v>1104</v>
      </c>
      <c r="F152" s="176" t="s">
        <v>1105</v>
      </c>
      <c r="G152" s="177" t="s">
        <v>197</v>
      </c>
      <c r="H152" s="178">
        <v>30</v>
      </c>
      <c r="I152" s="444"/>
      <c r="J152" s="180">
        <f t="shared" si="10"/>
        <v>0</v>
      </c>
      <c r="K152" s="445"/>
      <c r="L152" s="36"/>
      <c r="M152" s="446" t="s">
        <v>1</v>
      </c>
      <c r="N152" s="447" t="s">
        <v>40</v>
      </c>
      <c r="O152" s="448">
        <v>0</v>
      </c>
      <c r="P152" s="448">
        <f t="shared" si="11"/>
        <v>0</v>
      </c>
      <c r="Q152" s="448">
        <v>0</v>
      </c>
      <c r="R152" s="448">
        <f t="shared" si="12"/>
        <v>0</v>
      </c>
      <c r="S152" s="448">
        <v>0</v>
      </c>
      <c r="T152" s="449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5" t="s">
        <v>143</v>
      </c>
      <c r="AT152" s="185" t="s">
        <v>138</v>
      </c>
      <c r="AU152" s="185" t="s">
        <v>85</v>
      </c>
      <c r="AY152" s="16" t="s">
        <v>136</v>
      </c>
      <c r="BE152" s="186">
        <f t="shared" si="14"/>
        <v>0</v>
      </c>
      <c r="BF152" s="186">
        <f t="shared" si="15"/>
        <v>0</v>
      </c>
      <c r="BG152" s="186">
        <f t="shared" si="16"/>
        <v>0</v>
      </c>
      <c r="BH152" s="186">
        <f t="shared" si="17"/>
        <v>0</v>
      </c>
      <c r="BI152" s="186">
        <f t="shared" si="18"/>
        <v>0</v>
      </c>
      <c r="BJ152" s="16" t="s">
        <v>83</v>
      </c>
      <c r="BK152" s="186">
        <f t="shared" si="19"/>
        <v>0</v>
      </c>
      <c r="BL152" s="16" t="s">
        <v>143</v>
      </c>
      <c r="BM152" s="185" t="s">
        <v>1106</v>
      </c>
    </row>
    <row r="153" spans="1:65" s="12" customFormat="1" ht="22.9" customHeight="1">
      <c r="A153" s="159"/>
      <c r="B153" s="158"/>
      <c r="C153" s="159"/>
      <c r="D153" s="160" t="s">
        <v>74</v>
      </c>
      <c r="E153" s="172" t="s">
        <v>1107</v>
      </c>
      <c r="F153" s="172" t="s">
        <v>1108</v>
      </c>
      <c r="G153" s="159"/>
      <c r="H153" s="159"/>
      <c r="I153" s="450"/>
      <c r="J153" s="173">
        <f>BK153</f>
        <v>0</v>
      </c>
      <c r="L153" s="164"/>
      <c r="M153" s="440"/>
      <c r="N153" s="441"/>
      <c r="O153" s="441"/>
      <c r="P153" s="442">
        <f>SUM(P154:P159)</f>
        <v>0</v>
      </c>
      <c r="Q153" s="441"/>
      <c r="R153" s="442">
        <f>SUM(R154:R159)</f>
        <v>0</v>
      </c>
      <c r="S153" s="441"/>
      <c r="T153" s="443">
        <f>SUM(T154:T159)</f>
        <v>0</v>
      </c>
      <c r="AR153" s="169" t="s">
        <v>83</v>
      </c>
      <c r="AT153" s="170" t="s">
        <v>74</v>
      </c>
      <c r="AU153" s="170" t="s">
        <v>83</v>
      </c>
      <c r="AY153" s="169" t="s">
        <v>136</v>
      </c>
      <c r="BK153" s="171">
        <f>SUM(BK154:BK159)</f>
        <v>0</v>
      </c>
    </row>
    <row r="154" spans="1:65" s="2" customFormat="1" ht="44.25" customHeight="1">
      <c r="A154" s="33"/>
      <c r="B154" s="32"/>
      <c r="C154" s="174" t="s">
        <v>284</v>
      </c>
      <c r="D154" s="174" t="s">
        <v>138</v>
      </c>
      <c r="E154" s="175" t="s">
        <v>1109</v>
      </c>
      <c r="F154" s="176" t="s">
        <v>1110</v>
      </c>
      <c r="G154" s="177" t="s">
        <v>154</v>
      </c>
      <c r="H154" s="178">
        <v>2</v>
      </c>
      <c r="I154" s="444"/>
      <c r="J154" s="180">
        <f t="shared" ref="J154:J159" si="20">ROUND(I154*H154,2)</f>
        <v>0</v>
      </c>
      <c r="K154" s="445"/>
      <c r="L154" s="36"/>
      <c r="M154" s="446" t="s">
        <v>1</v>
      </c>
      <c r="N154" s="447" t="s">
        <v>40</v>
      </c>
      <c r="O154" s="448">
        <v>0</v>
      </c>
      <c r="P154" s="448">
        <f t="shared" ref="P154:P159" si="21">O154*H154</f>
        <v>0</v>
      </c>
      <c r="Q154" s="448">
        <v>0</v>
      </c>
      <c r="R154" s="448">
        <f t="shared" ref="R154:R159" si="22">Q154*H154</f>
        <v>0</v>
      </c>
      <c r="S154" s="448">
        <v>0</v>
      </c>
      <c r="T154" s="449">
        <f t="shared" ref="T154:T159" si="23"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5" t="s">
        <v>143</v>
      </c>
      <c r="AT154" s="185" t="s">
        <v>138</v>
      </c>
      <c r="AU154" s="185" t="s">
        <v>85</v>
      </c>
      <c r="AY154" s="16" t="s">
        <v>136</v>
      </c>
      <c r="BE154" s="186">
        <f t="shared" ref="BE154:BE159" si="24">IF(N154="základní",J154,0)</f>
        <v>0</v>
      </c>
      <c r="BF154" s="186">
        <f t="shared" ref="BF154:BF159" si="25">IF(N154="snížená",J154,0)</f>
        <v>0</v>
      </c>
      <c r="BG154" s="186">
        <f t="shared" ref="BG154:BG159" si="26">IF(N154="zákl. přenesená",J154,0)</f>
        <v>0</v>
      </c>
      <c r="BH154" s="186">
        <f t="shared" ref="BH154:BH159" si="27">IF(N154="sníž. přenesená",J154,0)</f>
        <v>0</v>
      </c>
      <c r="BI154" s="186">
        <f t="shared" ref="BI154:BI159" si="28">IF(N154="nulová",J154,0)</f>
        <v>0</v>
      </c>
      <c r="BJ154" s="16" t="s">
        <v>83</v>
      </c>
      <c r="BK154" s="186">
        <f t="shared" ref="BK154:BK159" si="29">ROUND(I154*H154,2)</f>
        <v>0</v>
      </c>
      <c r="BL154" s="16" t="s">
        <v>143</v>
      </c>
      <c r="BM154" s="185" t="s">
        <v>1111</v>
      </c>
    </row>
    <row r="155" spans="1:65" s="2" customFormat="1" ht="49.15" customHeight="1">
      <c r="A155" s="33"/>
      <c r="B155" s="32"/>
      <c r="C155" s="174" t="s">
        <v>288</v>
      </c>
      <c r="D155" s="174" t="s">
        <v>138</v>
      </c>
      <c r="E155" s="175" t="s">
        <v>1112</v>
      </c>
      <c r="F155" s="176" t="s">
        <v>1113</v>
      </c>
      <c r="G155" s="177" t="s">
        <v>154</v>
      </c>
      <c r="H155" s="178">
        <v>1</v>
      </c>
      <c r="I155" s="444"/>
      <c r="J155" s="180">
        <f t="shared" si="20"/>
        <v>0</v>
      </c>
      <c r="K155" s="445"/>
      <c r="L155" s="36"/>
      <c r="M155" s="446" t="s">
        <v>1</v>
      </c>
      <c r="N155" s="447" t="s">
        <v>40</v>
      </c>
      <c r="O155" s="448">
        <v>0</v>
      </c>
      <c r="P155" s="448">
        <f t="shared" si="21"/>
        <v>0</v>
      </c>
      <c r="Q155" s="448">
        <v>0</v>
      </c>
      <c r="R155" s="448">
        <f t="shared" si="22"/>
        <v>0</v>
      </c>
      <c r="S155" s="448">
        <v>0</v>
      </c>
      <c r="T155" s="449">
        <f t="shared" si="2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5" t="s">
        <v>143</v>
      </c>
      <c r="AT155" s="185" t="s">
        <v>138</v>
      </c>
      <c r="AU155" s="185" t="s">
        <v>85</v>
      </c>
      <c r="AY155" s="16" t="s">
        <v>136</v>
      </c>
      <c r="BE155" s="186">
        <f t="shared" si="24"/>
        <v>0</v>
      </c>
      <c r="BF155" s="186">
        <f t="shared" si="25"/>
        <v>0</v>
      </c>
      <c r="BG155" s="186">
        <f t="shared" si="26"/>
        <v>0</v>
      </c>
      <c r="BH155" s="186">
        <f t="shared" si="27"/>
        <v>0</v>
      </c>
      <c r="BI155" s="186">
        <f t="shared" si="28"/>
        <v>0</v>
      </c>
      <c r="BJ155" s="16" t="s">
        <v>83</v>
      </c>
      <c r="BK155" s="186">
        <f t="shared" si="29"/>
        <v>0</v>
      </c>
      <c r="BL155" s="16" t="s">
        <v>143</v>
      </c>
      <c r="BM155" s="185" t="s">
        <v>1114</v>
      </c>
    </row>
    <row r="156" spans="1:65" s="2" customFormat="1" ht="24.2" customHeight="1">
      <c r="A156" s="33"/>
      <c r="B156" s="32"/>
      <c r="C156" s="174" t="s">
        <v>293</v>
      </c>
      <c r="D156" s="174" t="s">
        <v>138</v>
      </c>
      <c r="E156" s="175" t="s">
        <v>1115</v>
      </c>
      <c r="F156" s="176" t="s">
        <v>1116</v>
      </c>
      <c r="G156" s="177" t="s">
        <v>154</v>
      </c>
      <c r="H156" s="178">
        <v>1</v>
      </c>
      <c r="I156" s="444"/>
      <c r="J156" s="180">
        <f t="shared" si="20"/>
        <v>0</v>
      </c>
      <c r="K156" s="445"/>
      <c r="L156" s="36"/>
      <c r="M156" s="446" t="s">
        <v>1</v>
      </c>
      <c r="N156" s="447" t="s">
        <v>40</v>
      </c>
      <c r="O156" s="448">
        <v>0</v>
      </c>
      <c r="P156" s="448">
        <f t="shared" si="21"/>
        <v>0</v>
      </c>
      <c r="Q156" s="448">
        <v>0</v>
      </c>
      <c r="R156" s="448">
        <f t="shared" si="22"/>
        <v>0</v>
      </c>
      <c r="S156" s="448">
        <v>0</v>
      </c>
      <c r="T156" s="449">
        <f t="shared" si="2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5" t="s">
        <v>143</v>
      </c>
      <c r="AT156" s="185" t="s">
        <v>138</v>
      </c>
      <c r="AU156" s="185" t="s">
        <v>85</v>
      </c>
      <c r="AY156" s="16" t="s">
        <v>136</v>
      </c>
      <c r="BE156" s="186">
        <f t="shared" si="24"/>
        <v>0</v>
      </c>
      <c r="BF156" s="186">
        <f t="shared" si="25"/>
        <v>0</v>
      </c>
      <c r="BG156" s="186">
        <f t="shared" si="26"/>
        <v>0</v>
      </c>
      <c r="BH156" s="186">
        <f t="shared" si="27"/>
        <v>0</v>
      </c>
      <c r="BI156" s="186">
        <f t="shared" si="28"/>
        <v>0</v>
      </c>
      <c r="BJ156" s="16" t="s">
        <v>83</v>
      </c>
      <c r="BK156" s="186">
        <f t="shared" si="29"/>
        <v>0</v>
      </c>
      <c r="BL156" s="16" t="s">
        <v>143</v>
      </c>
      <c r="BM156" s="185" t="s">
        <v>1117</v>
      </c>
    </row>
    <row r="157" spans="1:65" s="2" customFormat="1" ht="24.2" customHeight="1">
      <c r="A157" s="33"/>
      <c r="B157" s="32"/>
      <c r="C157" s="174" t="s">
        <v>298</v>
      </c>
      <c r="D157" s="174" t="s">
        <v>138</v>
      </c>
      <c r="E157" s="175" t="s">
        <v>1118</v>
      </c>
      <c r="F157" s="176" t="s">
        <v>1119</v>
      </c>
      <c r="G157" s="177" t="s">
        <v>154</v>
      </c>
      <c r="H157" s="178">
        <v>1</v>
      </c>
      <c r="I157" s="444"/>
      <c r="J157" s="180">
        <f t="shared" si="20"/>
        <v>0</v>
      </c>
      <c r="K157" s="445"/>
      <c r="L157" s="36"/>
      <c r="M157" s="446" t="s">
        <v>1</v>
      </c>
      <c r="N157" s="447" t="s">
        <v>40</v>
      </c>
      <c r="O157" s="448">
        <v>0</v>
      </c>
      <c r="P157" s="448">
        <f t="shared" si="21"/>
        <v>0</v>
      </c>
      <c r="Q157" s="448">
        <v>0</v>
      </c>
      <c r="R157" s="448">
        <f t="shared" si="22"/>
        <v>0</v>
      </c>
      <c r="S157" s="448">
        <v>0</v>
      </c>
      <c r="T157" s="449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5" t="s">
        <v>143</v>
      </c>
      <c r="AT157" s="185" t="s">
        <v>138</v>
      </c>
      <c r="AU157" s="185" t="s">
        <v>85</v>
      </c>
      <c r="AY157" s="16" t="s">
        <v>136</v>
      </c>
      <c r="BE157" s="186">
        <f t="shared" si="24"/>
        <v>0</v>
      </c>
      <c r="BF157" s="186">
        <f t="shared" si="25"/>
        <v>0</v>
      </c>
      <c r="BG157" s="186">
        <f t="shared" si="26"/>
        <v>0</v>
      </c>
      <c r="BH157" s="186">
        <f t="shared" si="27"/>
        <v>0</v>
      </c>
      <c r="BI157" s="186">
        <f t="shared" si="28"/>
        <v>0</v>
      </c>
      <c r="BJ157" s="16" t="s">
        <v>83</v>
      </c>
      <c r="BK157" s="186">
        <f t="shared" si="29"/>
        <v>0</v>
      </c>
      <c r="BL157" s="16" t="s">
        <v>143</v>
      </c>
      <c r="BM157" s="185" t="s">
        <v>735</v>
      </c>
    </row>
    <row r="158" spans="1:65" s="2" customFormat="1" ht="37.9" customHeight="1">
      <c r="A158" s="33"/>
      <c r="B158" s="32"/>
      <c r="C158" s="174" t="s">
        <v>303</v>
      </c>
      <c r="D158" s="174" t="s">
        <v>138</v>
      </c>
      <c r="E158" s="175" t="s">
        <v>1120</v>
      </c>
      <c r="F158" s="176" t="s">
        <v>1121</v>
      </c>
      <c r="G158" s="177" t="s">
        <v>257</v>
      </c>
      <c r="H158" s="178">
        <v>3</v>
      </c>
      <c r="I158" s="444"/>
      <c r="J158" s="180">
        <f t="shared" si="20"/>
        <v>0</v>
      </c>
      <c r="K158" s="445"/>
      <c r="L158" s="36"/>
      <c r="M158" s="446" t="s">
        <v>1</v>
      </c>
      <c r="N158" s="447" t="s">
        <v>40</v>
      </c>
      <c r="O158" s="448">
        <v>0</v>
      </c>
      <c r="P158" s="448">
        <f t="shared" si="21"/>
        <v>0</v>
      </c>
      <c r="Q158" s="448">
        <v>0</v>
      </c>
      <c r="R158" s="448">
        <f t="shared" si="22"/>
        <v>0</v>
      </c>
      <c r="S158" s="448">
        <v>0</v>
      </c>
      <c r="T158" s="449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5" t="s">
        <v>143</v>
      </c>
      <c r="AT158" s="185" t="s">
        <v>138</v>
      </c>
      <c r="AU158" s="185" t="s">
        <v>85</v>
      </c>
      <c r="AY158" s="16" t="s">
        <v>136</v>
      </c>
      <c r="BE158" s="186">
        <f t="shared" si="24"/>
        <v>0</v>
      </c>
      <c r="BF158" s="186">
        <f t="shared" si="25"/>
        <v>0</v>
      </c>
      <c r="BG158" s="186">
        <f t="shared" si="26"/>
        <v>0</v>
      </c>
      <c r="BH158" s="186">
        <f t="shared" si="27"/>
        <v>0</v>
      </c>
      <c r="BI158" s="186">
        <f t="shared" si="28"/>
        <v>0</v>
      </c>
      <c r="BJ158" s="16" t="s">
        <v>83</v>
      </c>
      <c r="BK158" s="186">
        <f t="shared" si="29"/>
        <v>0</v>
      </c>
      <c r="BL158" s="16" t="s">
        <v>143</v>
      </c>
      <c r="BM158" s="185" t="s">
        <v>1122</v>
      </c>
    </row>
    <row r="159" spans="1:65" s="2" customFormat="1" ht="37.9" customHeight="1">
      <c r="A159" s="33"/>
      <c r="B159" s="32"/>
      <c r="C159" s="174" t="s">
        <v>308</v>
      </c>
      <c r="D159" s="174" t="s">
        <v>138</v>
      </c>
      <c r="E159" s="175" t="s">
        <v>1123</v>
      </c>
      <c r="F159" s="176" t="s">
        <v>1124</v>
      </c>
      <c r="G159" s="177" t="s">
        <v>257</v>
      </c>
      <c r="H159" s="178">
        <v>7</v>
      </c>
      <c r="I159" s="444"/>
      <c r="J159" s="180">
        <f t="shared" si="20"/>
        <v>0</v>
      </c>
      <c r="K159" s="445"/>
      <c r="L159" s="36"/>
      <c r="M159" s="446" t="s">
        <v>1</v>
      </c>
      <c r="N159" s="447" t="s">
        <v>40</v>
      </c>
      <c r="O159" s="448">
        <v>0</v>
      </c>
      <c r="P159" s="448">
        <f t="shared" si="21"/>
        <v>0</v>
      </c>
      <c r="Q159" s="448">
        <v>0</v>
      </c>
      <c r="R159" s="448">
        <f t="shared" si="22"/>
        <v>0</v>
      </c>
      <c r="S159" s="448">
        <v>0</v>
      </c>
      <c r="T159" s="449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5" t="s">
        <v>143</v>
      </c>
      <c r="AT159" s="185" t="s">
        <v>138</v>
      </c>
      <c r="AU159" s="185" t="s">
        <v>85</v>
      </c>
      <c r="AY159" s="16" t="s">
        <v>136</v>
      </c>
      <c r="BE159" s="186">
        <f t="shared" si="24"/>
        <v>0</v>
      </c>
      <c r="BF159" s="186">
        <f t="shared" si="25"/>
        <v>0</v>
      </c>
      <c r="BG159" s="186">
        <f t="shared" si="26"/>
        <v>0</v>
      </c>
      <c r="BH159" s="186">
        <f t="shared" si="27"/>
        <v>0</v>
      </c>
      <c r="BI159" s="186">
        <f t="shared" si="28"/>
        <v>0</v>
      </c>
      <c r="BJ159" s="16" t="s">
        <v>83</v>
      </c>
      <c r="BK159" s="186">
        <f t="shared" si="29"/>
        <v>0</v>
      </c>
      <c r="BL159" s="16" t="s">
        <v>143</v>
      </c>
      <c r="BM159" s="185" t="s">
        <v>1125</v>
      </c>
    </row>
    <row r="160" spans="1:65" s="12" customFormat="1" ht="22.9" customHeight="1">
      <c r="A160" s="159"/>
      <c r="B160" s="158"/>
      <c r="C160" s="159"/>
      <c r="D160" s="160" t="s">
        <v>74</v>
      </c>
      <c r="E160" s="172" t="s">
        <v>1126</v>
      </c>
      <c r="F160" s="172" t="s">
        <v>1127</v>
      </c>
      <c r="G160" s="159"/>
      <c r="H160" s="159"/>
      <c r="I160" s="450"/>
      <c r="J160" s="173">
        <f>BK160</f>
        <v>0</v>
      </c>
      <c r="L160" s="164"/>
      <c r="M160" s="440"/>
      <c r="N160" s="441"/>
      <c r="O160" s="441"/>
      <c r="P160" s="442">
        <f>SUM(P161:P166)</f>
        <v>0</v>
      </c>
      <c r="Q160" s="441"/>
      <c r="R160" s="442">
        <f>SUM(R161:R166)</f>
        <v>0</v>
      </c>
      <c r="S160" s="441"/>
      <c r="T160" s="443">
        <f>SUM(T161:T166)</f>
        <v>0</v>
      </c>
      <c r="AR160" s="169" t="s">
        <v>83</v>
      </c>
      <c r="AT160" s="170" t="s">
        <v>74</v>
      </c>
      <c r="AU160" s="170" t="s">
        <v>83</v>
      </c>
      <c r="AY160" s="169" t="s">
        <v>136</v>
      </c>
      <c r="BK160" s="171">
        <f>SUM(BK161:BK166)</f>
        <v>0</v>
      </c>
    </row>
    <row r="161" spans="1:65" s="2" customFormat="1" ht="24.2" customHeight="1">
      <c r="A161" s="33"/>
      <c r="B161" s="32"/>
      <c r="C161" s="174" t="s">
        <v>313</v>
      </c>
      <c r="D161" s="174" t="s">
        <v>138</v>
      </c>
      <c r="E161" s="175" t="s">
        <v>1128</v>
      </c>
      <c r="F161" s="176" t="s">
        <v>1129</v>
      </c>
      <c r="G161" s="177" t="s">
        <v>154</v>
      </c>
      <c r="H161" s="178">
        <v>1</v>
      </c>
      <c r="I161" s="444"/>
      <c r="J161" s="180">
        <f t="shared" ref="J161:J166" si="30">ROUND(I161*H161,2)</f>
        <v>0</v>
      </c>
      <c r="K161" s="445"/>
      <c r="L161" s="36"/>
      <c r="M161" s="446" t="s">
        <v>1</v>
      </c>
      <c r="N161" s="447" t="s">
        <v>40</v>
      </c>
      <c r="O161" s="448">
        <v>0</v>
      </c>
      <c r="P161" s="448">
        <f t="shared" ref="P161:P166" si="31">O161*H161</f>
        <v>0</v>
      </c>
      <c r="Q161" s="448">
        <v>0</v>
      </c>
      <c r="R161" s="448">
        <f t="shared" ref="R161:R166" si="32">Q161*H161</f>
        <v>0</v>
      </c>
      <c r="S161" s="448">
        <v>0</v>
      </c>
      <c r="T161" s="449">
        <f t="shared" ref="T161:T166" si="33"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5" t="s">
        <v>221</v>
      </c>
      <c r="AT161" s="185" t="s">
        <v>138</v>
      </c>
      <c r="AU161" s="185" t="s">
        <v>85</v>
      </c>
      <c r="AY161" s="16" t="s">
        <v>136</v>
      </c>
      <c r="BE161" s="186">
        <f t="shared" ref="BE161:BE166" si="34">IF(N161="základní",J161,0)</f>
        <v>0</v>
      </c>
      <c r="BF161" s="186">
        <f t="shared" ref="BF161:BF166" si="35">IF(N161="snížená",J161,0)</f>
        <v>0</v>
      </c>
      <c r="BG161" s="186">
        <f t="shared" ref="BG161:BG166" si="36">IF(N161="zákl. přenesená",J161,0)</f>
        <v>0</v>
      </c>
      <c r="BH161" s="186">
        <f t="shared" ref="BH161:BH166" si="37">IF(N161="sníž. přenesená",J161,0)</f>
        <v>0</v>
      </c>
      <c r="BI161" s="186">
        <f t="shared" ref="BI161:BI166" si="38">IF(N161="nulová",J161,0)</f>
        <v>0</v>
      </c>
      <c r="BJ161" s="16" t="s">
        <v>83</v>
      </c>
      <c r="BK161" s="186">
        <f t="shared" ref="BK161:BK166" si="39">ROUND(I161*H161,2)</f>
        <v>0</v>
      </c>
      <c r="BL161" s="16" t="s">
        <v>221</v>
      </c>
      <c r="BM161" s="185" t="s">
        <v>1130</v>
      </c>
    </row>
    <row r="162" spans="1:65" s="2" customFormat="1" ht="49.15" customHeight="1">
      <c r="A162" s="33"/>
      <c r="B162" s="32"/>
      <c r="C162" s="174" t="s">
        <v>318</v>
      </c>
      <c r="D162" s="174" t="s">
        <v>138</v>
      </c>
      <c r="E162" s="175" t="s">
        <v>1131</v>
      </c>
      <c r="F162" s="176" t="s">
        <v>1132</v>
      </c>
      <c r="G162" s="177" t="s">
        <v>257</v>
      </c>
      <c r="H162" s="178">
        <v>4</v>
      </c>
      <c r="I162" s="444"/>
      <c r="J162" s="180">
        <f t="shared" si="30"/>
        <v>0</v>
      </c>
      <c r="K162" s="445"/>
      <c r="L162" s="36"/>
      <c r="M162" s="446" t="s">
        <v>1</v>
      </c>
      <c r="N162" s="447" t="s">
        <v>40</v>
      </c>
      <c r="O162" s="448">
        <v>0</v>
      </c>
      <c r="P162" s="448">
        <f t="shared" si="31"/>
        <v>0</v>
      </c>
      <c r="Q162" s="448">
        <v>0</v>
      </c>
      <c r="R162" s="448">
        <f t="shared" si="32"/>
        <v>0</v>
      </c>
      <c r="S162" s="448">
        <v>0</v>
      </c>
      <c r="T162" s="449">
        <f t="shared" si="3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5" t="s">
        <v>221</v>
      </c>
      <c r="AT162" s="185" t="s">
        <v>138</v>
      </c>
      <c r="AU162" s="185" t="s">
        <v>85</v>
      </c>
      <c r="AY162" s="16" t="s">
        <v>136</v>
      </c>
      <c r="BE162" s="186">
        <f t="shared" si="34"/>
        <v>0</v>
      </c>
      <c r="BF162" s="186">
        <f t="shared" si="35"/>
        <v>0</v>
      </c>
      <c r="BG162" s="186">
        <f t="shared" si="36"/>
        <v>0</v>
      </c>
      <c r="BH162" s="186">
        <f t="shared" si="37"/>
        <v>0</v>
      </c>
      <c r="BI162" s="186">
        <f t="shared" si="38"/>
        <v>0</v>
      </c>
      <c r="BJ162" s="16" t="s">
        <v>83</v>
      </c>
      <c r="BK162" s="186">
        <f t="shared" si="39"/>
        <v>0</v>
      </c>
      <c r="BL162" s="16" t="s">
        <v>221</v>
      </c>
      <c r="BM162" s="185" t="s">
        <v>1133</v>
      </c>
    </row>
    <row r="163" spans="1:65" s="2" customFormat="1" ht="16.5" customHeight="1">
      <c r="A163" s="33"/>
      <c r="B163" s="32"/>
      <c r="C163" s="174" t="s">
        <v>323</v>
      </c>
      <c r="D163" s="174" t="s">
        <v>138</v>
      </c>
      <c r="E163" s="175" t="s">
        <v>1134</v>
      </c>
      <c r="F163" s="176" t="s">
        <v>1135</v>
      </c>
      <c r="G163" s="177" t="s">
        <v>154</v>
      </c>
      <c r="H163" s="178">
        <v>1</v>
      </c>
      <c r="I163" s="444"/>
      <c r="J163" s="180">
        <f t="shared" si="30"/>
        <v>0</v>
      </c>
      <c r="K163" s="445"/>
      <c r="L163" s="36"/>
      <c r="M163" s="446" t="s">
        <v>1</v>
      </c>
      <c r="N163" s="447" t="s">
        <v>40</v>
      </c>
      <c r="O163" s="448">
        <v>0</v>
      </c>
      <c r="P163" s="448">
        <f t="shared" si="31"/>
        <v>0</v>
      </c>
      <c r="Q163" s="448">
        <v>0</v>
      </c>
      <c r="R163" s="448">
        <f t="shared" si="32"/>
        <v>0</v>
      </c>
      <c r="S163" s="448">
        <v>0</v>
      </c>
      <c r="T163" s="449">
        <f t="shared" si="3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85" t="s">
        <v>221</v>
      </c>
      <c r="AT163" s="185" t="s">
        <v>138</v>
      </c>
      <c r="AU163" s="185" t="s">
        <v>85</v>
      </c>
      <c r="AY163" s="16" t="s">
        <v>136</v>
      </c>
      <c r="BE163" s="186">
        <f t="shared" si="34"/>
        <v>0</v>
      </c>
      <c r="BF163" s="186">
        <f t="shared" si="35"/>
        <v>0</v>
      </c>
      <c r="BG163" s="186">
        <f t="shared" si="36"/>
        <v>0</v>
      </c>
      <c r="BH163" s="186">
        <f t="shared" si="37"/>
        <v>0</v>
      </c>
      <c r="BI163" s="186">
        <f t="shared" si="38"/>
        <v>0</v>
      </c>
      <c r="BJ163" s="16" t="s">
        <v>83</v>
      </c>
      <c r="BK163" s="186">
        <f t="shared" si="39"/>
        <v>0</v>
      </c>
      <c r="BL163" s="16" t="s">
        <v>221</v>
      </c>
      <c r="BM163" s="185" t="s">
        <v>1136</v>
      </c>
    </row>
    <row r="164" spans="1:65" s="2" customFormat="1" ht="24.2" customHeight="1">
      <c r="A164" s="33"/>
      <c r="B164" s="32"/>
      <c r="C164" s="174" t="s">
        <v>328</v>
      </c>
      <c r="D164" s="174" t="s">
        <v>138</v>
      </c>
      <c r="E164" s="175" t="s">
        <v>1137</v>
      </c>
      <c r="F164" s="176" t="s">
        <v>1138</v>
      </c>
      <c r="G164" s="177" t="s">
        <v>154</v>
      </c>
      <c r="H164" s="178">
        <v>1</v>
      </c>
      <c r="I164" s="444"/>
      <c r="J164" s="180">
        <f t="shared" si="30"/>
        <v>0</v>
      </c>
      <c r="K164" s="445"/>
      <c r="L164" s="36"/>
      <c r="M164" s="446" t="s">
        <v>1</v>
      </c>
      <c r="N164" s="447" t="s">
        <v>40</v>
      </c>
      <c r="O164" s="448">
        <v>0</v>
      </c>
      <c r="P164" s="448">
        <f t="shared" si="31"/>
        <v>0</v>
      </c>
      <c r="Q164" s="448">
        <v>0</v>
      </c>
      <c r="R164" s="448">
        <f t="shared" si="32"/>
        <v>0</v>
      </c>
      <c r="S164" s="448">
        <v>0</v>
      </c>
      <c r="T164" s="449">
        <f t="shared" si="3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5" t="s">
        <v>221</v>
      </c>
      <c r="AT164" s="185" t="s">
        <v>138</v>
      </c>
      <c r="AU164" s="185" t="s">
        <v>85</v>
      </c>
      <c r="AY164" s="16" t="s">
        <v>136</v>
      </c>
      <c r="BE164" s="186">
        <f t="shared" si="34"/>
        <v>0</v>
      </c>
      <c r="BF164" s="186">
        <f t="shared" si="35"/>
        <v>0</v>
      </c>
      <c r="BG164" s="186">
        <f t="shared" si="36"/>
        <v>0</v>
      </c>
      <c r="BH164" s="186">
        <f t="shared" si="37"/>
        <v>0</v>
      </c>
      <c r="BI164" s="186">
        <f t="shared" si="38"/>
        <v>0</v>
      </c>
      <c r="BJ164" s="16" t="s">
        <v>83</v>
      </c>
      <c r="BK164" s="186">
        <f t="shared" si="39"/>
        <v>0</v>
      </c>
      <c r="BL164" s="16" t="s">
        <v>221</v>
      </c>
      <c r="BM164" s="185" t="s">
        <v>1139</v>
      </c>
    </row>
    <row r="165" spans="1:65" s="2" customFormat="1" ht="21.75" customHeight="1">
      <c r="A165" s="33"/>
      <c r="B165" s="32"/>
      <c r="C165" s="174" t="s">
        <v>333</v>
      </c>
      <c r="D165" s="174" t="s">
        <v>138</v>
      </c>
      <c r="E165" s="175" t="s">
        <v>1140</v>
      </c>
      <c r="F165" s="176" t="s">
        <v>1141</v>
      </c>
      <c r="G165" s="177" t="s">
        <v>154</v>
      </c>
      <c r="H165" s="178">
        <v>1</v>
      </c>
      <c r="I165" s="444"/>
      <c r="J165" s="180">
        <f t="shared" si="30"/>
        <v>0</v>
      </c>
      <c r="K165" s="445"/>
      <c r="L165" s="36"/>
      <c r="M165" s="446" t="s">
        <v>1</v>
      </c>
      <c r="N165" s="447" t="s">
        <v>40</v>
      </c>
      <c r="O165" s="448">
        <v>0</v>
      </c>
      <c r="P165" s="448">
        <f t="shared" si="31"/>
        <v>0</v>
      </c>
      <c r="Q165" s="448">
        <v>0</v>
      </c>
      <c r="R165" s="448">
        <f t="shared" si="32"/>
        <v>0</v>
      </c>
      <c r="S165" s="448">
        <v>0</v>
      </c>
      <c r="T165" s="449">
        <f t="shared" si="3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85" t="s">
        <v>221</v>
      </c>
      <c r="AT165" s="185" t="s">
        <v>138</v>
      </c>
      <c r="AU165" s="185" t="s">
        <v>85</v>
      </c>
      <c r="AY165" s="16" t="s">
        <v>136</v>
      </c>
      <c r="BE165" s="186">
        <f t="shared" si="34"/>
        <v>0</v>
      </c>
      <c r="BF165" s="186">
        <f t="shared" si="35"/>
        <v>0</v>
      </c>
      <c r="BG165" s="186">
        <f t="shared" si="36"/>
        <v>0</v>
      </c>
      <c r="BH165" s="186">
        <f t="shared" si="37"/>
        <v>0</v>
      </c>
      <c r="BI165" s="186">
        <f t="shared" si="38"/>
        <v>0</v>
      </c>
      <c r="BJ165" s="16" t="s">
        <v>83</v>
      </c>
      <c r="BK165" s="186">
        <f t="shared" si="39"/>
        <v>0</v>
      </c>
      <c r="BL165" s="16" t="s">
        <v>221</v>
      </c>
      <c r="BM165" s="185" t="s">
        <v>1142</v>
      </c>
    </row>
    <row r="166" spans="1:65" s="2" customFormat="1" ht="24.2" customHeight="1">
      <c r="A166" s="33"/>
      <c r="B166" s="32"/>
      <c r="C166" s="174" t="s">
        <v>338</v>
      </c>
      <c r="D166" s="174" t="s">
        <v>138</v>
      </c>
      <c r="E166" s="175" t="s">
        <v>1143</v>
      </c>
      <c r="F166" s="176" t="s">
        <v>1144</v>
      </c>
      <c r="G166" s="177" t="s">
        <v>154</v>
      </c>
      <c r="H166" s="178">
        <v>1</v>
      </c>
      <c r="I166" s="444"/>
      <c r="J166" s="180">
        <f t="shared" si="30"/>
        <v>0</v>
      </c>
      <c r="K166" s="445"/>
      <c r="L166" s="36"/>
      <c r="M166" s="451" t="s">
        <v>1</v>
      </c>
      <c r="N166" s="452" t="s">
        <v>40</v>
      </c>
      <c r="O166" s="453">
        <v>0</v>
      </c>
      <c r="P166" s="453">
        <f t="shared" si="31"/>
        <v>0</v>
      </c>
      <c r="Q166" s="453">
        <v>0</v>
      </c>
      <c r="R166" s="453">
        <f t="shared" si="32"/>
        <v>0</v>
      </c>
      <c r="S166" s="453">
        <v>0</v>
      </c>
      <c r="T166" s="454">
        <f t="shared" si="3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85" t="s">
        <v>221</v>
      </c>
      <c r="AT166" s="185" t="s">
        <v>138</v>
      </c>
      <c r="AU166" s="185" t="s">
        <v>85</v>
      </c>
      <c r="AY166" s="16" t="s">
        <v>136</v>
      </c>
      <c r="BE166" s="186">
        <f t="shared" si="34"/>
        <v>0</v>
      </c>
      <c r="BF166" s="186">
        <f t="shared" si="35"/>
        <v>0</v>
      </c>
      <c r="BG166" s="186">
        <f t="shared" si="36"/>
        <v>0</v>
      </c>
      <c r="BH166" s="186">
        <f t="shared" si="37"/>
        <v>0</v>
      </c>
      <c r="BI166" s="186">
        <f t="shared" si="38"/>
        <v>0</v>
      </c>
      <c r="BJ166" s="16" t="s">
        <v>83</v>
      </c>
      <c r="BK166" s="186">
        <f t="shared" si="39"/>
        <v>0</v>
      </c>
      <c r="BL166" s="16" t="s">
        <v>221</v>
      </c>
      <c r="BM166" s="185" t="s">
        <v>1145</v>
      </c>
    </row>
    <row r="167" spans="1:65" s="2" customFormat="1" ht="6.95" customHeight="1">
      <c r="A167" s="33"/>
      <c r="B167" s="50"/>
      <c r="C167" s="51"/>
      <c r="D167" s="51"/>
      <c r="E167" s="51"/>
      <c r="F167" s="51"/>
      <c r="G167" s="51"/>
      <c r="H167" s="51"/>
      <c r="I167" s="51"/>
      <c r="J167" s="51"/>
      <c r="K167" s="128"/>
      <c r="L167" s="36"/>
      <c r="M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</row>
  </sheetData>
  <sheetProtection password="DAFF" sheet="1" objects="1" scenarios="1"/>
  <autoFilter ref="C120:K166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List14">
    <tabColor rgb="FFFF0000"/>
    <pageSetUpPr fitToPage="1"/>
  </sheetPr>
  <dimension ref="A1:U48"/>
  <sheetViews>
    <sheetView showGridLines="0" view="pageBreakPreview" zoomScale="91" zoomScaleSheetLayoutView="91" workbookViewId="0">
      <selection activeCell="H10" sqref="H10:J10"/>
    </sheetView>
  </sheetViews>
  <sheetFormatPr defaultColWidth="9.33203125" defaultRowHeight="12.75"/>
  <cols>
    <col min="1" max="1" width="5.1640625" style="456" customWidth="1"/>
    <col min="2" max="3" width="13.33203125" style="456" customWidth="1"/>
    <col min="4" max="5" width="12.5" style="456" customWidth="1"/>
    <col min="6" max="10" width="12.1640625" style="456" customWidth="1"/>
    <col min="11" max="11" width="9.33203125" style="456" hidden="1" customWidth="1"/>
    <col min="12" max="12" width="11" style="456" hidden="1" customWidth="1"/>
    <col min="13" max="13" width="9.33203125" style="456" hidden="1" customWidth="1"/>
    <col min="14" max="14" width="5.6640625" style="456" customWidth="1"/>
    <col min="15" max="15" width="10.6640625" style="456" hidden="1" customWidth="1"/>
    <col min="16" max="18" width="11.83203125" style="456" hidden="1" customWidth="1"/>
    <col min="19" max="19" width="9.33203125" style="456"/>
    <col min="20" max="20" width="12.6640625" style="456" hidden="1" customWidth="1"/>
    <col min="21" max="21" width="0" style="456" hidden="1" customWidth="1"/>
    <col min="22" max="256" width="9.33203125" style="456"/>
    <col min="257" max="257" width="5.1640625" style="456" customWidth="1"/>
    <col min="258" max="259" width="13.33203125" style="456" customWidth="1"/>
    <col min="260" max="261" width="12.5" style="456" customWidth="1"/>
    <col min="262" max="266" width="12.1640625" style="456" customWidth="1"/>
    <col min="267" max="269" width="0" style="456" hidden="1" customWidth="1"/>
    <col min="270" max="270" width="5.6640625" style="456" customWidth="1"/>
    <col min="271" max="274" width="0" style="456" hidden="1" customWidth="1"/>
    <col min="275" max="512" width="9.33203125" style="456"/>
    <col min="513" max="513" width="5.1640625" style="456" customWidth="1"/>
    <col min="514" max="515" width="13.33203125" style="456" customWidth="1"/>
    <col min="516" max="517" width="12.5" style="456" customWidth="1"/>
    <col min="518" max="522" width="12.1640625" style="456" customWidth="1"/>
    <col min="523" max="525" width="0" style="456" hidden="1" customWidth="1"/>
    <col min="526" max="526" width="5.6640625" style="456" customWidth="1"/>
    <col min="527" max="530" width="0" style="456" hidden="1" customWidth="1"/>
    <col min="531" max="768" width="9.33203125" style="456"/>
    <col min="769" max="769" width="5.1640625" style="456" customWidth="1"/>
    <col min="770" max="771" width="13.33203125" style="456" customWidth="1"/>
    <col min="772" max="773" width="12.5" style="456" customWidth="1"/>
    <col min="774" max="778" width="12.1640625" style="456" customWidth="1"/>
    <col min="779" max="781" width="0" style="456" hidden="1" customWidth="1"/>
    <col min="782" max="782" width="5.6640625" style="456" customWidth="1"/>
    <col min="783" max="786" width="0" style="456" hidden="1" customWidth="1"/>
    <col min="787" max="1024" width="9.33203125" style="456"/>
    <col min="1025" max="1025" width="5.1640625" style="456" customWidth="1"/>
    <col min="1026" max="1027" width="13.33203125" style="456" customWidth="1"/>
    <col min="1028" max="1029" width="12.5" style="456" customWidth="1"/>
    <col min="1030" max="1034" width="12.1640625" style="456" customWidth="1"/>
    <col min="1035" max="1037" width="0" style="456" hidden="1" customWidth="1"/>
    <col min="1038" max="1038" width="5.6640625" style="456" customWidth="1"/>
    <col min="1039" max="1042" width="0" style="456" hidden="1" customWidth="1"/>
    <col min="1043" max="1280" width="9.33203125" style="456"/>
    <col min="1281" max="1281" width="5.1640625" style="456" customWidth="1"/>
    <col min="1282" max="1283" width="13.33203125" style="456" customWidth="1"/>
    <col min="1284" max="1285" width="12.5" style="456" customWidth="1"/>
    <col min="1286" max="1290" width="12.1640625" style="456" customWidth="1"/>
    <col min="1291" max="1293" width="0" style="456" hidden="1" customWidth="1"/>
    <col min="1294" max="1294" width="5.6640625" style="456" customWidth="1"/>
    <col min="1295" max="1298" width="0" style="456" hidden="1" customWidth="1"/>
    <col min="1299" max="1536" width="9.33203125" style="456"/>
    <col min="1537" max="1537" width="5.1640625" style="456" customWidth="1"/>
    <col min="1538" max="1539" width="13.33203125" style="456" customWidth="1"/>
    <col min="1540" max="1541" width="12.5" style="456" customWidth="1"/>
    <col min="1542" max="1546" width="12.1640625" style="456" customWidth="1"/>
    <col min="1547" max="1549" width="0" style="456" hidden="1" customWidth="1"/>
    <col min="1550" max="1550" width="5.6640625" style="456" customWidth="1"/>
    <col min="1551" max="1554" width="0" style="456" hidden="1" customWidth="1"/>
    <col min="1555" max="1792" width="9.33203125" style="456"/>
    <col min="1793" max="1793" width="5.1640625" style="456" customWidth="1"/>
    <col min="1794" max="1795" width="13.33203125" style="456" customWidth="1"/>
    <col min="1796" max="1797" width="12.5" style="456" customWidth="1"/>
    <col min="1798" max="1802" width="12.1640625" style="456" customWidth="1"/>
    <col min="1803" max="1805" width="0" style="456" hidden="1" customWidth="1"/>
    <col min="1806" max="1806" width="5.6640625" style="456" customWidth="1"/>
    <col min="1807" max="1810" width="0" style="456" hidden="1" customWidth="1"/>
    <col min="1811" max="2048" width="9.33203125" style="456"/>
    <col min="2049" max="2049" width="5.1640625" style="456" customWidth="1"/>
    <col min="2050" max="2051" width="13.33203125" style="456" customWidth="1"/>
    <col min="2052" max="2053" width="12.5" style="456" customWidth="1"/>
    <col min="2054" max="2058" width="12.1640625" style="456" customWidth="1"/>
    <col min="2059" max="2061" width="0" style="456" hidden="1" customWidth="1"/>
    <col min="2062" max="2062" width="5.6640625" style="456" customWidth="1"/>
    <col min="2063" max="2066" width="0" style="456" hidden="1" customWidth="1"/>
    <col min="2067" max="2304" width="9.33203125" style="456"/>
    <col min="2305" max="2305" width="5.1640625" style="456" customWidth="1"/>
    <col min="2306" max="2307" width="13.33203125" style="456" customWidth="1"/>
    <col min="2308" max="2309" width="12.5" style="456" customWidth="1"/>
    <col min="2310" max="2314" width="12.1640625" style="456" customWidth="1"/>
    <col min="2315" max="2317" width="0" style="456" hidden="1" customWidth="1"/>
    <col min="2318" max="2318" width="5.6640625" style="456" customWidth="1"/>
    <col min="2319" max="2322" width="0" style="456" hidden="1" customWidth="1"/>
    <col min="2323" max="2560" width="9.33203125" style="456"/>
    <col min="2561" max="2561" width="5.1640625" style="456" customWidth="1"/>
    <col min="2562" max="2563" width="13.33203125" style="456" customWidth="1"/>
    <col min="2564" max="2565" width="12.5" style="456" customWidth="1"/>
    <col min="2566" max="2570" width="12.1640625" style="456" customWidth="1"/>
    <col min="2571" max="2573" width="0" style="456" hidden="1" customWidth="1"/>
    <col min="2574" max="2574" width="5.6640625" style="456" customWidth="1"/>
    <col min="2575" max="2578" width="0" style="456" hidden="1" customWidth="1"/>
    <col min="2579" max="2816" width="9.33203125" style="456"/>
    <col min="2817" max="2817" width="5.1640625" style="456" customWidth="1"/>
    <col min="2818" max="2819" width="13.33203125" style="456" customWidth="1"/>
    <col min="2820" max="2821" width="12.5" style="456" customWidth="1"/>
    <col min="2822" max="2826" width="12.1640625" style="456" customWidth="1"/>
    <col min="2827" max="2829" width="0" style="456" hidden="1" customWidth="1"/>
    <col min="2830" max="2830" width="5.6640625" style="456" customWidth="1"/>
    <col min="2831" max="2834" width="0" style="456" hidden="1" customWidth="1"/>
    <col min="2835" max="3072" width="9.33203125" style="456"/>
    <col min="3073" max="3073" width="5.1640625" style="456" customWidth="1"/>
    <col min="3074" max="3075" width="13.33203125" style="456" customWidth="1"/>
    <col min="3076" max="3077" width="12.5" style="456" customWidth="1"/>
    <col min="3078" max="3082" width="12.1640625" style="456" customWidth="1"/>
    <col min="3083" max="3085" width="0" style="456" hidden="1" customWidth="1"/>
    <col min="3086" max="3086" width="5.6640625" style="456" customWidth="1"/>
    <col min="3087" max="3090" width="0" style="456" hidden="1" customWidth="1"/>
    <col min="3091" max="3328" width="9.33203125" style="456"/>
    <col min="3329" max="3329" width="5.1640625" style="456" customWidth="1"/>
    <col min="3330" max="3331" width="13.33203125" style="456" customWidth="1"/>
    <col min="3332" max="3333" width="12.5" style="456" customWidth="1"/>
    <col min="3334" max="3338" width="12.1640625" style="456" customWidth="1"/>
    <col min="3339" max="3341" width="0" style="456" hidden="1" customWidth="1"/>
    <col min="3342" max="3342" width="5.6640625" style="456" customWidth="1"/>
    <col min="3343" max="3346" width="0" style="456" hidden="1" customWidth="1"/>
    <col min="3347" max="3584" width="9.33203125" style="456"/>
    <col min="3585" max="3585" width="5.1640625" style="456" customWidth="1"/>
    <col min="3586" max="3587" width="13.33203125" style="456" customWidth="1"/>
    <col min="3588" max="3589" width="12.5" style="456" customWidth="1"/>
    <col min="3590" max="3594" width="12.1640625" style="456" customWidth="1"/>
    <col min="3595" max="3597" width="0" style="456" hidden="1" customWidth="1"/>
    <col min="3598" max="3598" width="5.6640625" style="456" customWidth="1"/>
    <col min="3599" max="3602" width="0" style="456" hidden="1" customWidth="1"/>
    <col min="3603" max="3840" width="9.33203125" style="456"/>
    <col min="3841" max="3841" width="5.1640625" style="456" customWidth="1"/>
    <col min="3842" max="3843" width="13.33203125" style="456" customWidth="1"/>
    <col min="3844" max="3845" width="12.5" style="456" customWidth="1"/>
    <col min="3846" max="3850" width="12.1640625" style="456" customWidth="1"/>
    <col min="3851" max="3853" width="0" style="456" hidden="1" customWidth="1"/>
    <col min="3854" max="3854" width="5.6640625" style="456" customWidth="1"/>
    <col min="3855" max="3858" width="0" style="456" hidden="1" customWidth="1"/>
    <col min="3859" max="4096" width="9.33203125" style="456"/>
    <col min="4097" max="4097" width="5.1640625" style="456" customWidth="1"/>
    <col min="4098" max="4099" width="13.33203125" style="456" customWidth="1"/>
    <col min="4100" max="4101" width="12.5" style="456" customWidth="1"/>
    <col min="4102" max="4106" width="12.1640625" style="456" customWidth="1"/>
    <col min="4107" max="4109" width="0" style="456" hidden="1" customWidth="1"/>
    <col min="4110" max="4110" width="5.6640625" style="456" customWidth="1"/>
    <col min="4111" max="4114" width="0" style="456" hidden="1" customWidth="1"/>
    <col min="4115" max="4352" width="9.33203125" style="456"/>
    <col min="4353" max="4353" width="5.1640625" style="456" customWidth="1"/>
    <col min="4354" max="4355" width="13.33203125" style="456" customWidth="1"/>
    <col min="4356" max="4357" width="12.5" style="456" customWidth="1"/>
    <col min="4358" max="4362" width="12.1640625" style="456" customWidth="1"/>
    <col min="4363" max="4365" width="0" style="456" hidden="1" customWidth="1"/>
    <col min="4366" max="4366" width="5.6640625" style="456" customWidth="1"/>
    <col min="4367" max="4370" width="0" style="456" hidden="1" customWidth="1"/>
    <col min="4371" max="4608" width="9.33203125" style="456"/>
    <col min="4609" max="4609" width="5.1640625" style="456" customWidth="1"/>
    <col min="4610" max="4611" width="13.33203125" style="456" customWidth="1"/>
    <col min="4612" max="4613" width="12.5" style="456" customWidth="1"/>
    <col min="4614" max="4618" width="12.1640625" style="456" customWidth="1"/>
    <col min="4619" max="4621" width="0" style="456" hidden="1" customWidth="1"/>
    <col min="4622" max="4622" width="5.6640625" style="456" customWidth="1"/>
    <col min="4623" max="4626" width="0" style="456" hidden="1" customWidth="1"/>
    <col min="4627" max="4864" width="9.33203125" style="456"/>
    <col min="4865" max="4865" width="5.1640625" style="456" customWidth="1"/>
    <col min="4866" max="4867" width="13.33203125" style="456" customWidth="1"/>
    <col min="4868" max="4869" width="12.5" style="456" customWidth="1"/>
    <col min="4870" max="4874" width="12.1640625" style="456" customWidth="1"/>
    <col min="4875" max="4877" width="0" style="456" hidden="1" customWidth="1"/>
    <col min="4878" max="4878" width="5.6640625" style="456" customWidth="1"/>
    <col min="4879" max="4882" width="0" style="456" hidden="1" customWidth="1"/>
    <col min="4883" max="5120" width="9.33203125" style="456"/>
    <col min="5121" max="5121" width="5.1640625" style="456" customWidth="1"/>
    <col min="5122" max="5123" width="13.33203125" style="456" customWidth="1"/>
    <col min="5124" max="5125" width="12.5" style="456" customWidth="1"/>
    <col min="5126" max="5130" width="12.1640625" style="456" customWidth="1"/>
    <col min="5131" max="5133" width="0" style="456" hidden="1" customWidth="1"/>
    <col min="5134" max="5134" width="5.6640625" style="456" customWidth="1"/>
    <col min="5135" max="5138" width="0" style="456" hidden="1" customWidth="1"/>
    <col min="5139" max="5376" width="9.33203125" style="456"/>
    <col min="5377" max="5377" width="5.1640625" style="456" customWidth="1"/>
    <col min="5378" max="5379" width="13.33203125" style="456" customWidth="1"/>
    <col min="5380" max="5381" width="12.5" style="456" customWidth="1"/>
    <col min="5382" max="5386" width="12.1640625" style="456" customWidth="1"/>
    <col min="5387" max="5389" width="0" style="456" hidden="1" customWidth="1"/>
    <col min="5390" max="5390" width="5.6640625" style="456" customWidth="1"/>
    <col min="5391" max="5394" width="0" style="456" hidden="1" customWidth="1"/>
    <col min="5395" max="5632" width="9.33203125" style="456"/>
    <col min="5633" max="5633" width="5.1640625" style="456" customWidth="1"/>
    <col min="5634" max="5635" width="13.33203125" style="456" customWidth="1"/>
    <col min="5636" max="5637" width="12.5" style="456" customWidth="1"/>
    <col min="5638" max="5642" width="12.1640625" style="456" customWidth="1"/>
    <col min="5643" max="5645" width="0" style="456" hidden="1" customWidth="1"/>
    <col min="5646" max="5646" width="5.6640625" style="456" customWidth="1"/>
    <col min="5647" max="5650" width="0" style="456" hidden="1" customWidth="1"/>
    <col min="5651" max="5888" width="9.33203125" style="456"/>
    <col min="5889" max="5889" width="5.1640625" style="456" customWidth="1"/>
    <col min="5890" max="5891" width="13.33203125" style="456" customWidth="1"/>
    <col min="5892" max="5893" width="12.5" style="456" customWidth="1"/>
    <col min="5894" max="5898" width="12.1640625" style="456" customWidth="1"/>
    <col min="5899" max="5901" width="0" style="456" hidden="1" customWidth="1"/>
    <col min="5902" max="5902" width="5.6640625" style="456" customWidth="1"/>
    <col min="5903" max="5906" width="0" style="456" hidden="1" customWidth="1"/>
    <col min="5907" max="6144" width="9.33203125" style="456"/>
    <col min="6145" max="6145" width="5.1640625" style="456" customWidth="1"/>
    <col min="6146" max="6147" width="13.33203125" style="456" customWidth="1"/>
    <col min="6148" max="6149" width="12.5" style="456" customWidth="1"/>
    <col min="6150" max="6154" width="12.1640625" style="456" customWidth="1"/>
    <col min="6155" max="6157" width="0" style="456" hidden="1" customWidth="1"/>
    <col min="6158" max="6158" width="5.6640625" style="456" customWidth="1"/>
    <col min="6159" max="6162" width="0" style="456" hidden="1" customWidth="1"/>
    <col min="6163" max="6400" width="9.33203125" style="456"/>
    <col min="6401" max="6401" width="5.1640625" style="456" customWidth="1"/>
    <col min="6402" max="6403" width="13.33203125" style="456" customWidth="1"/>
    <col min="6404" max="6405" width="12.5" style="456" customWidth="1"/>
    <col min="6406" max="6410" width="12.1640625" style="456" customWidth="1"/>
    <col min="6411" max="6413" width="0" style="456" hidden="1" customWidth="1"/>
    <col min="6414" max="6414" width="5.6640625" style="456" customWidth="1"/>
    <col min="6415" max="6418" width="0" style="456" hidden="1" customWidth="1"/>
    <col min="6419" max="6656" width="9.33203125" style="456"/>
    <col min="6657" max="6657" width="5.1640625" style="456" customWidth="1"/>
    <col min="6658" max="6659" width="13.33203125" style="456" customWidth="1"/>
    <col min="6660" max="6661" width="12.5" style="456" customWidth="1"/>
    <col min="6662" max="6666" width="12.1640625" style="456" customWidth="1"/>
    <col min="6667" max="6669" width="0" style="456" hidden="1" customWidth="1"/>
    <col min="6670" max="6670" width="5.6640625" style="456" customWidth="1"/>
    <col min="6671" max="6674" width="0" style="456" hidden="1" customWidth="1"/>
    <col min="6675" max="6912" width="9.33203125" style="456"/>
    <col min="6913" max="6913" width="5.1640625" style="456" customWidth="1"/>
    <col min="6914" max="6915" width="13.33203125" style="456" customWidth="1"/>
    <col min="6916" max="6917" width="12.5" style="456" customWidth="1"/>
    <col min="6918" max="6922" width="12.1640625" style="456" customWidth="1"/>
    <col min="6923" max="6925" width="0" style="456" hidden="1" customWidth="1"/>
    <col min="6926" max="6926" width="5.6640625" style="456" customWidth="1"/>
    <col min="6927" max="6930" width="0" style="456" hidden="1" customWidth="1"/>
    <col min="6931" max="7168" width="9.33203125" style="456"/>
    <col min="7169" max="7169" width="5.1640625" style="456" customWidth="1"/>
    <col min="7170" max="7171" width="13.33203125" style="456" customWidth="1"/>
    <col min="7172" max="7173" width="12.5" style="456" customWidth="1"/>
    <col min="7174" max="7178" width="12.1640625" style="456" customWidth="1"/>
    <col min="7179" max="7181" width="0" style="456" hidden="1" customWidth="1"/>
    <col min="7182" max="7182" width="5.6640625" style="456" customWidth="1"/>
    <col min="7183" max="7186" width="0" style="456" hidden="1" customWidth="1"/>
    <col min="7187" max="7424" width="9.33203125" style="456"/>
    <col min="7425" max="7425" width="5.1640625" style="456" customWidth="1"/>
    <col min="7426" max="7427" width="13.33203125" style="456" customWidth="1"/>
    <col min="7428" max="7429" width="12.5" style="456" customWidth="1"/>
    <col min="7430" max="7434" width="12.1640625" style="456" customWidth="1"/>
    <col min="7435" max="7437" width="0" style="456" hidden="1" customWidth="1"/>
    <col min="7438" max="7438" width="5.6640625" style="456" customWidth="1"/>
    <col min="7439" max="7442" width="0" style="456" hidden="1" customWidth="1"/>
    <col min="7443" max="7680" width="9.33203125" style="456"/>
    <col min="7681" max="7681" width="5.1640625" style="456" customWidth="1"/>
    <col min="7682" max="7683" width="13.33203125" style="456" customWidth="1"/>
    <col min="7684" max="7685" width="12.5" style="456" customWidth="1"/>
    <col min="7686" max="7690" width="12.1640625" style="456" customWidth="1"/>
    <col min="7691" max="7693" width="0" style="456" hidden="1" customWidth="1"/>
    <col min="7694" max="7694" width="5.6640625" style="456" customWidth="1"/>
    <col min="7695" max="7698" width="0" style="456" hidden="1" customWidth="1"/>
    <col min="7699" max="7936" width="9.33203125" style="456"/>
    <col min="7937" max="7937" width="5.1640625" style="456" customWidth="1"/>
    <col min="7938" max="7939" width="13.33203125" style="456" customWidth="1"/>
    <col min="7940" max="7941" width="12.5" style="456" customWidth="1"/>
    <col min="7942" max="7946" width="12.1640625" style="456" customWidth="1"/>
    <col min="7947" max="7949" width="0" style="456" hidden="1" customWidth="1"/>
    <col min="7950" max="7950" width="5.6640625" style="456" customWidth="1"/>
    <col min="7951" max="7954" width="0" style="456" hidden="1" customWidth="1"/>
    <col min="7955" max="8192" width="9.33203125" style="456"/>
    <col min="8193" max="8193" width="5.1640625" style="456" customWidth="1"/>
    <col min="8194" max="8195" width="13.33203125" style="456" customWidth="1"/>
    <col min="8196" max="8197" width="12.5" style="456" customWidth="1"/>
    <col min="8198" max="8202" width="12.1640625" style="456" customWidth="1"/>
    <col min="8203" max="8205" width="0" style="456" hidden="1" customWidth="1"/>
    <col min="8206" max="8206" width="5.6640625" style="456" customWidth="1"/>
    <col min="8207" max="8210" width="0" style="456" hidden="1" customWidth="1"/>
    <col min="8211" max="8448" width="9.33203125" style="456"/>
    <col min="8449" max="8449" width="5.1640625" style="456" customWidth="1"/>
    <col min="8450" max="8451" width="13.33203125" style="456" customWidth="1"/>
    <col min="8452" max="8453" width="12.5" style="456" customWidth="1"/>
    <col min="8454" max="8458" width="12.1640625" style="456" customWidth="1"/>
    <col min="8459" max="8461" width="0" style="456" hidden="1" customWidth="1"/>
    <col min="8462" max="8462" width="5.6640625" style="456" customWidth="1"/>
    <col min="8463" max="8466" width="0" style="456" hidden="1" customWidth="1"/>
    <col min="8467" max="8704" width="9.33203125" style="456"/>
    <col min="8705" max="8705" width="5.1640625" style="456" customWidth="1"/>
    <col min="8706" max="8707" width="13.33203125" style="456" customWidth="1"/>
    <col min="8708" max="8709" width="12.5" style="456" customWidth="1"/>
    <col min="8710" max="8714" width="12.1640625" style="456" customWidth="1"/>
    <col min="8715" max="8717" width="0" style="456" hidden="1" customWidth="1"/>
    <col min="8718" max="8718" width="5.6640625" style="456" customWidth="1"/>
    <col min="8719" max="8722" width="0" style="456" hidden="1" customWidth="1"/>
    <col min="8723" max="8960" width="9.33203125" style="456"/>
    <col min="8961" max="8961" width="5.1640625" style="456" customWidth="1"/>
    <col min="8962" max="8963" width="13.33203125" style="456" customWidth="1"/>
    <col min="8964" max="8965" width="12.5" style="456" customWidth="1"/>
    <col min="8966" max="8970" width="12.1640625" style="456" customWidth="1"/>
    <col min="8971" max="8973" width="0" style="456" hidden="1" customWidth="1"/>
    <col min="8974" max="8974" width="5.6640625" style="456" customWidth="1"/>
    <col min="8975" max="8978" width="0" style="456" hidden="1" customWidth="1"/>
    <col min="8979" max="9216" width="9.33203125" style="456"/>
    <col min="9217" max="9217" width="5.1640625" style="456" customWidth="1"/>
    <col min="9218" max="9219" width="13.33203125" style="456" customWidth="1"/>
    <col min="9220" max="9221" width="12.5" style="456" customWidth="1"/>
    <col min="9222" max="9226" width="12.1640625" style="456" customWidth="1"/>
    <col min="9227" max="9229" width="0" style="456" hidden="1" customWidth="1"/>
    <col min="9230" max="9230" width="5.6640625" style="456" customWidth="1"/>
    <col min="9231" max="9234" width="0" style="456" hidden="1" customWidth="1"/>
    <col min="9235" max="9472" width="9.33203125" style="456"/>
    <col min="9473" max="9473" width="5.1640625" style="456" customWidth="1"/>
    <col min="9474" max="9475" width="13.33203125" style="456" customWidth="1"/>
    <col min="9476" max="9477" width="12.5" style="456" customWidth="1"/>
    <col min="9478" max="9482" width="12.1640625" style="456" customWidth="1"/>
    <col min="9483" max="9485" width="0" style="456" hidden="1" customWidth="1"/>
    <col min="9486" max="9486" width="5.6640625" style="456" customWidth="1"/>
    <col min="9487" max="9490" width="0" style="456" hidden="1" customWidth="1"/>
    <col min="9491" max="9728" width="9.33203125" style="456"/>
    <col min="9729" max="9729" width="5.1640625" style="456" customWidth="1"/>
    <col min="9730" max="9731" width="13.33203125" style="456" customWidth="1"/>
    <col min="9732" max="9733" width="12.5" style="456" customWidth="1"/>
    <col min="9734" max="9738" width="12.1640625" style="456" customWidth="1"/>
    <col min="9739" max="9741" width="0" style="456" hidden="1" customWidth="1"/>
    <col min="9742" max="9742" width="5.6640625" style="456" customWidth="1"/>
    <col min="9743" max="9746" width="0" style="456" hidden="1" customWidth="1"/>
    <col min="9747" max="9984" width="9.33203125" style="456"/>
    <col min="9985" max="9985" width="5.1640625" style="456" customWidth="1"/>
    <col min="9986" max="9987" width="13.33203125" style="456" customWidth="1"/>
    <col min="9988" max="9989" width="12.5" style="456" customWidth="1"/>
    <col min="9990" max="9994" width="12.1640625" style="456" customWidth="1"/>
    <col min="9995" max="9997" width="0" style="456" hidden="1" customWidth="1"/>
    <col min="9998" max="9998" width="5.6640625" style="456" customWidth="1"/>
    <col min="9999" max="10002" width="0" style="456" hidden="1" customWidth="1"/>
    <col min="10003" max="10240" width="9.33203125" style="456"/>
    <col min="10241" max="10241" width="5.1640625" style="456" customWidth="1"/>
    <col min="10242" max="10243" width="13.33203125" style="456" customWidth="1"/>
    <col min="10244" max="10245" width="12.5" style="456" customWidth="1"/>
    <col min="10246" max="10250" width="12.1640625" style="456" customWidth="1"/>
    <col min="10251" max="10253" width="0" style="456" hidden="1" customWidth="1"/>
    <col min="10254" max="10254" width="5.6640625" style="456" customWidth="1"/>
    <col min="10255" max="10258" width="0" style="456" hidden="1" customWidth="1"/>
    <col min="10259" max="10496" width="9.33203125" style="456"/>
    <col min="10497" max="10497" width="5.1640625" style="456" customWidth="1"/>
    <col min="10498" max="10499" width="13.33203125" style="456" customWidth="1"/>
    <col min="10500" max="10501" width="12.5" style="456" customWidth="1"/>
    <col min="10502" max="10506" width="12.1640625" style="456" customWidth="1"/>
    <col min="10507" max="10509" width="0" style="456" hidden="1" customWidth="1"/>
    <col min="10510" max="10510" width="5.6640625" style="456" customWidth="1"/>
    <col min="10511" max="10514" width="0" style="456" hidden="1" customWidth="1"/>
    <col min="10515" max="10752" width="9.33203125" style="456"/>
    <col min="10753" max="10753" width="5.1640625" style="456" customWidth="1"/>
    <col min="10754" max="10755" width="13.33203125" style="456" customWidth="1"/>
    <col min="10756" max="10757" width="12.5" style="456" customWidth="1"/>
    <col min="10758" max="10762" width="12.1640625" style="456" customWidth="1"/>
    <col min="10763" max="10765" width="0" style="456" hidden="1" customWidth="1"/>
    <col min="10766" max="10766" width="5.6640625" style="456" customWidth="1"/>
    <col min="10767" max="10770" width="0" style="456" hidden="1" customWidth="1"/>
    <col min="10771" max="11008" width="9.33203125" style="456"/>
    <col min="11009" max="11009" width="5.1640625" style="456" customWidth="1"/>
    <col min="11010" max="11011" width="13.33203125" style="456" customWidth="1"/>
    <col min="11012" max="11013" width="12.5" style="456" customWidth="1"/>
    <col min="11014" max="11018" width="12.1640625" style="456" customWidth="1"/>
    <col min="11019" max="11021" width="0" style="456" hidden="1" customWidth="1"/>
    <col min="11022" max="11022" width="5.6640625" style="456" customWidth="1"/>
    <col min="11023" max="11026" width="0" style="456" hidden="1" customWidth="1"/>
    <col min="11027" max="11264" width="9.33203125" style="456"/>
    <col min="11265" max="11265" width="5.1640625" style="456" customWidth="1"/>
    <col min="11266" max="11267" width="13.33203125" style="456" customWidth="1"/>
    <col min="11268" max="11269" width="12.5" style="456" customWidth="1"/>
    <col min="11270" max="11274" width="12.1640625" style="456" customWidth="1"/>
    <col min="11275" max="11277" width="0" style="456" hidden="1" customWidth="1"/>
    <col min="11278" max="11278" width="5.6640625" style="456" customWidth="1"/>
    <col min="11279" max="11282" width="0" style="456" hidden="1" customWidth="1"/>
    <col min="11283" max="11520" width="9.33203125" style="456"/>
    <col min="11521" max="11521" width="5.1640625" style="456" customWidth="1"/>
    <col min="11522" max="11523" width="13.33203125" style="456" customWidth="1"/>
    <col min="11524" max="11525" width="12.5" style="456" customWidth="1"/>
    <col min="11526" max="11530" width="12.1640625" style="456" customWidth="1"/>
    <col min="11531" max="11533" width="0" style="456" hidden="1" customWidth="1"/>
    <col min="11534" max="11534" width="5.6640625" style="456" customWidth="1"/>
    <col min="11535" max="11538" width="0" style="456" hidden="1" customWidth="1"/>
    <col min="11539" max="11776" width="9.33203125" style="456"/>
    <col min="11777" max="11777" width="5.1640625" style="456" customWidth="1"/>
    <col min="11778" max="11779" width="13.33203125" style="456" customWidth="1"/>
    <col min="11780" max="11781" width="12.5" style="456" customWidth="1"/>
    <col min="11782" max="11786" width="12.1640625" style="456" customWidth="1"/>
    <col min="11787" max="11789" width="0" style="456" hidden="1" customWidth="1"/>
    <col min="11790" max="11790" width="5.6640625" style="456" customWidth="1"/>
    <col min="11791" max="11794" width="0" style="456" hidden="1" customWidth="1"/>
    <col min="11795" max="12032" width="9.33203125" style="456"/>
    <col min="12033" max="12033" width="5.1640625" style="456" customWidth="1"/>
    <col min="12034" max="12035" width="13.33203125" style="456" customWidth="1"/>
    <col min="12036" max="12037" width="12.5" style="456" customWidth="1"/>
    <col min="12038" max="12042" width="12.1640625" style="456" customWidth="1"/>
    <col min="12043" max="12045" width="0" style="456" hidden="1" customWidth="1"/>
    <col min="12046" max="12046" width="5.6640625" style="456" customWidth="1"/>
    <col min="12047" max="12050" width="0" style="456" hidden="1" customWidth="1"/>
    <col min="12051" max="12288" width="9.33203125" style="456"/>
    <col min="12289" max="12289" width="5.1640625" style="456" customWidth="1"/>
    <col min="12290" max="12291" width="13.33203125" style="456" customWidth="1"/>
    <col min="12292" max="12293" width="12.5" style="456" customWidth="1"/>
    <col min="12294" max="12298" width="12.1640625" style="456" customWidth="1"/>
    <col min="12299" max="12301" width="0" style="456" hidden="1" customWidth="1"/>
    <col min="12302" max="12302" width="5.6640625" style="456" customWidth="1"/>
    <col min="12303" max="12306" width="0" style="456" hidden="1" customWidth="1"/>
    <col min="12307" max="12544" width="9.33203125" style="456"/>
    <col min="12545" max="12545" width="5.1640625" style="456" customWidth="1"/>
    <col min="12546" max="12547" width="13.33203125" style="456" customWidth="1"/>
    <col min="12548" max="12549" width="12.5" style="456" customWidth="1"/>
    <col min="12550" max="12554" width="12.1640625" style="456" customWidth="1"/>
    <col min="12555" max="12557" width="0" style="456" hidden="1" customWidth="1"/>
    <col min="12558" max="12558" width="5.6640625" style="456" customWidth="1"/>
    <col min="12559" max="12562" width="0" style="456" hidden="1" customWidth="1"/>
    <col min="12563" max="12800" width="9.33203125" style="456"/>
    <col min="12801" max="12801" width="5.1640625" style="456" customWidth="1"/>
    <col min="12802" max="12803" width="13.33203125" style="456" customWidth="1"/>
    <col min="12804" max="12805" width="12.5" style="456" customWidth="1"/>
    <col min="12806" max="12810" width="12.1640625" style="456" customWidth="1"/>
    <col min="12811" max="12813" width="0" style="456" hidden="1" customWidth="1"/>
    <col min="12814" max="12814" width="5.6640625" style="456" customWidth="1"/>
    <col min="12815" max="12818" width="0" style="456" hidden="1" customWidth="1"/>
    <col min="12819" max="13056" width="9.33203125" style="456"/>
    <col min="13057" max="13057" width="5.1640625" style="456" customWidth="1"/>
    <col min="13058" max="13059" width="13.33203125" style="456" customWidth="1"/>
    <col min="13060" max="13061" width="12.5" style="456" customWidth="1"/>
    <col min="13062" max="13066" width="12.1640625" style="456" customWidth="1"/>
    <col min="13067" max="13069" width="0" style="456" hidden="1" customWidth="1"/>
    <col min="13070" max="13070" width="5.6640625" style="456" customWidth="1"/>
    <col min="13071" max="13074" width="0" style="456" hidden="1" customWidth="1"/>
    <col min="13075" max="13312" width="9.33203125" style="456"/>
    <col min="13313" max="13313" width="5.1640625" style="456" customWidth="1"/>
    <col min="13314" max="13315" width="13.33203125" style="456" customWidth="1"/>
    <col min="13316" max="13317" width="12.5" style="456" customWidth="1"/>
    <col min="13318" max="13322" width="12.1640625" style="456" customWidth="1"/>
    <col min="13323" max="13325" width="0" style="456" hidden="1" customWidth="1"/>
    <col min="13326" max="13326" width="5.6640625" style="456" customWidth="1"/>
    <col min="13327" max="13330" width="0" style="456" hidden="1" customWidth="1"/>
    <col min="13331" max="13568" width="9.33203125" style="456"/>
    <col min="13569" max="13569" width="5.1640625" style="456" customWidth="1"/>
    <col min="13570" max="13571" width="13.33203125" style="456" customWidth="1"/>
    <col min="13572" max="13573" width="12.5" style="456" customWidth="1"/>
    <col min="13574" max="13578" width="12.1640625" style="456" customWidth="1"/>
    <col min="13579" max="13581" width="0" style="456" hidden="1" customWidth="1"/>
    <col min="13582" max="13582" width="5.6640625" style="456" customWidth="1"/>
    <col min="13583" max="13586" width="0" style="456" hidden="1" customWidth="1"/>
    <col min="13587" max="13824" width="9.33203125" style="456"/>
    <col min="13825" max="13825" width="5.1640625" style="456" customWidth="1"/>
    <col min="13826" max="13827" width="13.33203125" style="456" customWidth="1"/>
    <col min="13828" max="13829" width="12.5" style="456" customWidth="1"/>
    <col min="13830" max="13834" width="12.1640625" style="456" customWidth="1"/>
    <col min="13835" max="13837" width="0" style="456" hidden="1" customWidth="1"/>
    <col min="13838" max="13838" width="5.6640625" style="456" customWidth="1"/>
    <col min="13839" max="13842" width="0" style="456" hidden="1" customWidth="1"/>
    <col min="13843" max="14080" width="9.33203125" style="456"/>
    <col min="14081" max="14081" width="5.1640625" style="456" customWidth="1"/>
    <col min="14082" max="14083" width="13.33203125" style="456" customWidth="1"/>
    <col min="14084" max="14085" width="12.5" style="456" customWidth="1"/>
    <col min="14086" max="14090" width="12.1640625" style="456" customWidth="1"/>
    <col min="14091" max="14093" width="0" style="456" hidden="1" customWidth="1"/>
    <col min="14094" max="14094" width="5.6640625" style="456" customWidth="1"/>
    <col min="14095" max="14098" width="0" style="456" hidden="1" customWidth="1"/>
    <col min="14099" max="14336" width="9.33203125" style="456"/>
    <col min="14337" max="14337" width="5.1640625" style="456" customWidth="1"/>
    <col min="14338" max="14339" width="13.33203125" style="456" customWidth="1"/>
    <col min="14340" max="14341" width="12.5" style="456" customWidth="1"/>
    <col min="14342" max="14346" width="12.1640625" style="456" customWidth="1"/>
    <col min="14347" max="14349" width="0" style="456" hidden="1" customWidth="1"/>
    <col min="14350" max="14350" width="5.6640625" style="456" customWidth="1"/>
    <col min="14351" max="14354" width="0" style="456" hidden="1" customWidth="1"/>
    <col min="14355" max="14592" width="9.33203125" style="456"/>
    <col min="14593" max="14593" width="5.1640625" style="456" customWidth="1"/>
    <col min="14594" max="14595" width="13.33203125" style="456" customWidth="1"/>
    <col min="14596" max="14597" width="12.5" style="456" customWidth="1"/>
    <col min="14598" max="14602" width="12.1640625" style="456" customWidth="1"/>
    <col min="14603" max="14605" width="0" style="456" hidden="1" customWidth="1"/>
    <col min="14606" max="14606" width="5.6640625" style="456" customWidth="1"/>
    <col min="14607" max="14610" width="0" style="456" hidden="1" customWidth="1"/>
    <col min="14611" max="14848" width="9.33203125" style="456"/>
    <col min="14849" max="14849" width="5.1640625" style="456" customWidth="1"/>
    <col min="14850" max="14851" width="13.33203125" style="456" customWidth="1"/>
    <col min="14852" max="14853" width="12.5" style="456" customWidth="1"/>
    <col min="14854" max="14858" width="12.1640625" style="456" customWidth="1"/>
    <col min="14859" max="14861" width="0" style="456" hidden="1" customWidth="1"/>
    <col min="14862" max="14862" width="5.6640625" style="456" customWidth="1"/>
    <col min="14863" max="14866" width="0" style="456" hidden="1" customWidth="1"/>
    <col min="14867" max="15104" width="9.33203125" style="456"/>
    <col min="15105" max="15105" width="5.1640625" style="456" customWidth="1"/>
    <col min="15106" max="15107" width="13.33203125" style="456" customWidth="1"/>
    <col min="15108" max="15109" width="12.5" style="456" customWidth="1"/>
    <col min="15110" max="15114" width="12.1640625" style="456" customWidth="1"/>
    <col min="15115" max="15117" width="0" style="456" hidden="1" customWidth="1"/>
    <col min="15118" max="15118" width="5.6640625" style="456" customWidth="1"/>
    <col min="15119" max="15122" width="0" style="456" hidden="1" customWidth="1"/>
    <col min="15123" max="15360" width="9.33203125" style="456"/>
    <col min="15361" max="15361" width="5.1640625" style="456" customWidth="1"/>
    <col min="15362" max="15363" width="13.33203125" style="456" customWidth="1"/>
    <col min="15364" max="15365" width="12.5" style="456" customWidth="1"/>
    <col min="15366" max="15370" width="12.1640625" style="456" customWidth="1"/>
    <col min="15371" max="15373" width="0" style="456" hidden="1" customWidth="1"/>
    <col min="15374" max="15374" width="5.6640625" style="456" customWidth="1"/>
    <col min="15375" max="15378" width="0" style="456" hidden="1" customWidth="1"/>
    <col min="15379" max="15616" width="9.33203125" style="456"/>
    <col min="15617" max="15617" width="5.1640625" style="456" customWidth="1"/>
    <col min="15618" max="15619" width="13.33203125" style="456" customWidth="1"/>
    <col min="15620" max="15621" width="12.5" style="456" customWidth="1"/>
    <col min="15622" max="15626" width="12.1640625" style="456" customWidth="1"/>
    <col min="15627" max="15629" width="0" style="456" hidden="1" customWidth="1"/>
    <col min="15630" max="15630" width="5.6640625" style="456" customWidth="1"/>
    <col min="15631" max="15634" width="0" style="456" hidden="1" customWidth="1"/>
    <col min="15635" max="15872" width="9.33203125" style="456"/>
    <col min="15873" max="15873" width="5.1640625" style="456" customWidth="1"/>
    <col min="15874" max="15875" width="13.33203125" style="456" customWidth="1"/>
    <col min="15876" max="15877" width="12.5" style="456" customWidth="1"/>
    <col min="15878" max="15882" width="12.1640625" style="456" customWidth="1"/>
    <col min="15883" max="15885" width="0" style="456" hidden="1" customWidth="1"/>
    <col min="15886" max="15886" width="5.6640625" style="456" customWidth="1"/>
    <col min="15887" max="15890" width="0" style="456" hidden="1" customWidth="1"/>
    <col min="15891" max="16128" width="9.33203125" style="456"/>
    <col min="16129" max="16129" width="5.1640625" style="456" customWidth="1"/>
    <col min="16130" max="16131" width="13.33203125" style="456" customWidth="1"/>
    <col min="16132" max="16133" width="12.5" style="456" customWidth="1"/>
    <col min="16134" max="16138" width="12.1640625" style="456" customWidth="1"/>
    <col min="16139" max="16141" width="0" style="456" hidden="1" customWidth="1"/>
    <col min="16142" max="16142" width="5.6640625" style="456" customWidth="1"/>
    <col min="16143" max="16146" width="0" style="456" hidden="1" customWidth="1"/>
    <col min="16147" max="16384" width="9.33203125" style="456"/>
  </cols>
  <sheetData>
    <row r="1" spans="1:19">
      <c r="A1" s="455"/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  <c r="N1" s="455"/>
    </row>
    <row r="2" spans="1:19" ht="60" customHeight="1">
      <c r="A2" s="455"/>
      <c r="B2" s="768" t="s">
        <v>1146</v>
      </c>
      <c r="C2" s="768"/>
      <c r="D2" s="769" t="s">
        <v>1147</v>
      </c>
      <c r="E2" s="769"/>
      <c r="F2" s="769"/>
      <c r="G2" s="769"/>
      <c r="H2" s="769"/>
      <c r="I2" s="769"/>
      <c r="J2" s="769"/>
      <c r="K2" s="455"/>
      <c r="L2" s="455"/>
      <c r="M2" s="455"/>
      <c r="N2" s="455"/>
    </row>
    <row r="3" spans="1:19" ht="19.5" customHeight="1">
      <c r="A3" s="455"/>
      <c r="B3" s="770" t="s">
        <v>1148</v>
      </c>
      <c r="C3" s="770"/>
      <c r="D3" s="772" t="s">
        <v>1149</v>
      </c>
      <c r="E3" s="772"/>
      <c r="F3" s="772"/>
      <c r="G3" s="772"/>
      <c r="H3" s="772"/>
      <c r="I3" s="772"/>
      <c r="J3" s="772"/>
      <c r="K3" s="455"/>
      <c r="L3" s="455"/>
      <c r="M3" s="455"/>
      <c r="N3" s="455"/>
    </row>
    <row r="4" spans="1:19" ht="19.5" customHeight="1" thickBot="1">
      <c r="A4" s="455"/>
      <c r="B4" s="771"/>
      <c r="C4" s="771"/>
      <c r="D4" s="773"/>
      <c r="E4" s="773"/>
      <c r="F4" s="773"/>
      <c r="G4" s="773"/>
      <c r="H4" s="773"/>
      <c r="I4" s="773"/>
      <c r="J4" s="773"/>
      <c r="K4" s="455"/>
      <c r="L4" s="455"/>
      <c r="M4" s="455"/>
      <c r="N4" s="455"/>
    </row>
    <row r="5" spans="1:19" ht="20.25" customHeight="1">
      <c r="A5" s="455"/>
      <c r="B5" s="455"/>
      <c r="C5" s="455"/>
      <c r="D5" s="455"/>
      <c r="E5" s="455"/>
      <c r="F5" s="455"/>
      <c r="G5" s="455"/>
      <c r="H5" s="455"/>
      <c r="I5" s="455"/>
      <c r="J5" s="455"/>
      <c r="K5" s="455"/>
      <c r="L5" s="457" t="s">
        <v>1150</v>
      </c>
      <c r="M5" s="458">
        <v>0</v>
      </c>
      <c r="N5" s="459"/>
    </row>
    <row r="6" spans="1:19" ht="24.75">
      <c r="A6" s="455"/>
      <c r="B6" s="774" t="s">
        <v>1316</v>
      </c>
      <c r="C6" s="761"/>
      <c r="D6" s="775"/>
      <c r="E6" s="775"/>
      <c r="F6" s="776" t="s">
        <v>1151</v>
      </c>
      <c r="G6" s="777"/>
      <c r="H6" s="778" t="s">
        <v>1152</v>
      </c>
      <c r="I6" s="779"/>
      <c r="J6" s="779"/>
      <c r="K6" s="455"/>
      <c r="L6" s="460" t="s">
        <v>1153</v>
      </c>
      <c r="M6" s="461">
        <v>0</v>
      </c>
      <c r="N6" s="455"/>
    </row>
    <row r="7" spans="1:19">
      <c r="A7" s="455"/>
      <c r="B7" s="759"/>
      <c r="C7" s="759"/>
      <c r="D7" s="759"/>
      <c r="E7" s="455"/>
      <c r="F7" s="760"/>
      <c r="G7" s="760"/>
      <c r="H7" s="760"/>
      <c r="I7" s="455"/>
      <c r="J7" s="455"/>
      <c r="K7" s="455"/>
      <c r="L7" s="455"/>
      <c r="M7" s="455"/>
      <c r="N7" s="455"/>
    </row>
    <row r="8" spans="1:19" ht="15">
      <c r="A8" s="455"/>
      <c r="B8" s="761" t="s">
        <v>1154</v>
      </c>
      <c r="C8" s="761"/>
      <c r="D8" s="762"/>
      <c r="E8" s="762"/>
      <c r="F8" s="763" t="s">
        <v>1155</v>
      </c>
      <c r="G8" s="763"/>
      <c r="H8" s="455"/>
      <c r="I8" s="620"/>
      <c r="J8" s="455"/>
      <c r="K8" s="455"/>
      <c r="L8" s="455"/>
      <c r="M8" s="455"/>
      <c r="N8" s="455"/>
      <c r="Q8" s="462">
        <v>420</v>
      </c>
      <c r="R8" s="462"/>
      <c r="S8" s="462"/>
    </row>
    <row r="9" spans="1:19">
      <c r="A9" s="455"/>
      <c r="B9" s="760"/>
      <c r="C9" s="760"/>
      <c r="D9" s="760"/>
      <c r="E9" s="455"/>
      <c r="F9" s="764"/>
      <c r="G9" s="764"/>
      <c r="H9" s="764"/>
      <c r="I9" s="455"/>
      <c r="J9" s="455"/>
      <c r="K9" s="455"/>
      <c r="L9" s="455"/>
      <c r="M9" s="455"/>
      <c r="N9" s="455"/>
    </row>
    <row r="10" spans="1:19" ht="15">
      <c r="A10" s="455"/>
      <c r="B10" s="761" t="s">
        <v>1156</v>
      </c>
      <c r="C10" s="761"/>
      <c r="D10" s="762" t="s">
        <v>1152</v>
      </c>
      <c r="E10" s="762"/>
      <c r="F10" s="765" t="s">
        <v>1157</v>
      </c>
      <c r="G10" s="765"/>
      <c r="H10" s="766" t="s">
        <v>1317</v>
      </c>
      <c r="I10" s="767"/>
      <c r="J10" s="767"/>
      <c r="K10" s="455"/>
      <c r="L10" s="455"/>
      <c r="M10" s="455"/>
      <c r="N10" s="455"/>
    </row>
    <row r="11" spans="1:19" ht="15">
      <c r="A11" s="455"/>
      <c r="B11" s="463"/>
      <c r="C11" s="463"/>
      <c r="D11" s="463"/>
      <c r="E11" s="463"/>
      <c r="F11" s="464"/>
      <c r="G11" s="464"/>
      <c r="H11" s="465"/>
      <c r="I11" s="466"/>
      <c r="J11" s="466"/>
      <c r="K11" s="455"/>
      <c r="L11" s="455"/>
      <c r="M11" s="455"/>
      <c r="N11" s="455"/>
    </row>
    <row r="12" spans="1:19" ht="13.5" thickBot="1">
      <c r="A12" s="455"/>
      <c r="B12" s="467"/>
      <c r="C12" s="467"/>
      <c r="D12" s="467"/>
      <c r="E12" s="467"/>
      <c r="F12" s="467"/>
      <c r="G12" s="467"/>
      <c r="H12" s="467"/>
      <c r="I12" s="467"/>
      <c r="J12" s="467"/>
      <c r="K12" s="455"/>
      <c r="L12" s="455"/>
      <c r="M12" s="455"/>
      <c r="N12" s="455"/>
    </row>
    <row r="13" spans="1:19">
      <c r="A13" s="455"/>
      <c r="B13" s="455"/>
      <c r="C13" s="455"/>
      <c r="D13" s="455"/>
      <c r="E13" s="455"/>
      <c r="F13" s="455"/>
      <c r="G13" s="455"/>
      <c r="H13" s="455"/>
      <c r="I13" s="455"/>
      <c r="J13" s="455"/>
      <c r="K13" s="455"/>
      <c r="L13" s="455"/>
      <c r="M13" s="455"/>
      <c r="N13" s="455"/>
    </row>
    <row r="14" spans="1:19">
      <c r="A14" s="455"/>
      <c r="B14" s="757" t="s">
        <v>1158</v>
      </c>
      <c r="C14" s="757"/>
      <c r="D14" s="757"/>
      <c r="E14" s="757"/>
      <c r="F14" s="468"/>
      <c r="G14" s="468"/>
      <c r="H14" s="468"/>
      <c r="I14" s="468"/>
      <c r="J14" s="468"/>
      <c r="K14" s="455"/>
      <c r="L14" s="455"/>
      <c r="M14" s="455"/>
      <c r="N14" s="455"/>
    </row>
    <row r="15" spans="1:19" ht="15">
      <c r="A15" s="455"/>
      <c r="B15" s="753" t="s">
        <v>1159</v>
      </c>
      <c r="C15" s="749"/>
      <c r="D15" s="749"/>
      <c r="E15" s="749"/>
      <c r="F15" s="469"/>
      <c r="G15" s="750">
        <v>0</v>
      </c>
      <c r="H15" s="750"/>
      <c r="I15" s="470"/>
      <c r="J15" s="455" t="s">
        <v>1160</v>
      </c>
      <c r="K15" s="455"/>
      <c r="L15" s="455"/>
      <c r="M15" s="455"/>
      <c r="N15" s="455"/>
    </row>
    <row r="16" spans="1:19" ht="15">
      <c r="A16" s="455"/>
      <c r="B16" s="753" t="s">
        <v>1161</v>
      </c>
      <c r="C16" s="749"/>
      <c r="D16" s="749"/>
      <c r="E16" s="749"/>
      <c r="F16" s="471"/>
      <c r="G16" s="750">
        <f>G15*F16</f>
        <v>0</v>
      </c>
      <c r="H16" s="750"/>
      <c r="I16" s="470"/>
      <c r="J16" s="455" t="s">
        <v>1160</v>
      </c>
      <c r="K16" s="455"/>
      <c r="L16" s="455"/>
      <c r="M16" s="455"/>
      <c r="N16" s="455"/>
    </row>
    <row r="17" spans="1:14" ht="15">
      <c r="A17" s="455"/>
      <c r="B17" s="753" t="s">
        <v>1162</v>
      </c>
      <c r="C17" s="749"/>
      <c r="D17" s="749"/>
      <c r="E17" s="749"/>
      <c r="F17" s="469"/>
      <c r="G17" s="750">
        <f>'RR_EL - Položky'!F127</f>
        <v>0</v>
      </c>
      <c r="H17" s="750"/>
      <c r="I17" s="470"/>
      <c r="J17" s="455" t="s">
        <v>1160</v>
      </c>
      <c r="K17" s="455"/>
      <c r="L17" s="455"/>
      <c r="M17" s="455"/>
      <c r="N17" s="455"/>
    </row>
    <row r="18" spans="1:14" ht="15">
      <c r="A18" s="455"/>
      <c r="B18" s="753" t="s">
        <v>1163</v>
      </c>
      <c r="C18" s="749"/>
      <c r="D18" s="749"/>
      <c r="E18" s="749"/>
      <c r="F18" s="469"/>
      <c r="G18" s="750">
        <f>'RR_EL - Položky'!H127</f>
        <v>0</v>
      </c>
      <c r="H18" s="750"/>
      <c r="I18" s="470"/>
      <c r="J18" s="455" t="s">
        <v>1160</v>
      </c>
      <c r="K18" s="455"/>
      <c r="L18" s="455"/>
      <c r="M18" s="455"/>
      <c r="N18" s="455"/>
    </row>
    <row r="19" spans="1:14" ht="15">
      <c r="A19" s="455"/>
      <c r="B19" s="753" t="s">
        <v>1164</v>
      </c>
      <c r="C19" s="749"/>
      <c r="D19" s="749"/>
      <c r="E19" s="749"/>
      <c r="F19" s="469"/>
      <c r="G19" s="750">
        <v>0</v>
      </c>
      <c r="H19" s="750"/>
      <c r="I19" s="470"/>
      <c r="J19" s="455" t="s">
        <v>1160</v>
      </c>
      <c r="K19" s="455"/>
      <c r="L19" s="455"/>
      <c r="M19" s="455"/>
      <c r="N19" s="455"/>
    </row>
    <row r="20" spans="1:14">
      <c r="A20" s="455"/>
      <c r="B20" s="756" t="s">
        <v>1165</v>
      </c>
      <c r="C20" s="756"/>
      <c r="D20" s="756"/>
      <c r="E20" s="756"/>
      <c r="F20" s="472"/>
      <c r="G20" s="752">
        <f>SUM(G15:H19)</f>
        <v>0</v>
      </c>
      <c r="H20" s="752"/>
      <c r="I20" s="473"/>
      <c r="J20" s="474" t="s">
        <v>1160</v>
      </c>
      <c r="K20" s="455"/>
      <c r="L20" s="455"/>
      <c r="M20" s="455"/>
      <c r="N20" s="455"/>
    </row>
    <row r="21" spans="1:14" ht="13.5" thickBot="1">
      <c r="A21" s="455"/>
      <c r="B21" s="467"/>
      <c r="C21" s="467"/>
      <c r="D21" s="467"/>
      <c r="E21" s="467"/>
      <c r="F21" s="475"/>
      <c r="G21" s="476"/>
      <c r="H21" s="476"/>
      <c r="I21" s="467"/>
      <c r="J21" s="467"/>
      <c r="K21" s="455"/>
      <c r="L21" s="455"/>
      <c r="M21" s="455"/>
      <c r="N21" s="455"/>
    </row>
    <row r="22" spans="1:14">
      <c r="A22" s="455"/>
      <c r="B22" s="455"/>
      <c r="C22" s="455"/>
      <c r="D22" s="455"/>
      <c r="E22" s="455"/>
      <c r="F22" s="469"/>
      <c r="G22" s="477"/>
      <c r="H22" s="477"/>
      <c r="I22" s="455"/>
      <c r="J22" s="455"/>
      <c r="K22" s="455"/>
      <c r="L22" s="455"/>
      <c r="M22" s="455"/>
      <c r="N22" s="455"/>
    </row>
    <row r="23" spans="1:14" ht="15">
      <c r="A23" s="455"/>
      <c r="B23" s="753" t="s">
        <v>1166</v>
      </c>
      <c r="C23" s="749"/>
      <c r="D23" s="749"/>
      <c r="E23" s="749"/>
      <c r="F23" s="471"/>
      <c r="G23" s="750">
        <f>G18*F23</f>
        <v>0</v>
      </c>
      <c r="H23" s="750"/>
      <c r="I23" s="470"/>
      <c r="J23" s="455" t="s">
        <v>1160</v>
      </c>
      <c r="K23" s="455"/>
      <c r="L23" s="455"/>
      <c r="M23" s="455"/>
      <c r="N23" s="455"/>
    </row>
    <row r="24" spans="1:14" ht="15">
      <c r="A24" s="455"/>
      <c r="B24" s="753" t="s">
        <v>1167</v>
      </c>
      <c r="C24" s="749"/>
      <c r="D24" s="749"/>
      <c r="E24" s="749"/>
      <c r="F24" s="478"/>
      <c r="G24" s="750">
        <f>G19*F24</f>
        <v>0</v>
      </c>
      <c r="H24" s="750"/>
      <c r="I24" s="470"/>
      <c r="J24" s="455" t="s">
        <v>1160</v>
      </c>
      <c r="K24" s="455"/>
      <c r="L24" s="455"/>
      <c r="M24" s="455"/>
      <c r="N24" s="455"/>
    </row>
    <row r="25" spans="1:14">
      <c r="A25" s="455"/>
      <c r="B25" s="756" t="s">
        <v>1168</v>
      </c>
      <c r="C25" s="756"/>
      <c r="D25" s="756"/>
      <c r="E25" s="756"/>
      <c r="F25" s="469"/>
      <c r="G25" s="752">
        <f>SUM(G23:H24)</f>
        <v>0</v>
      </c>
      <c r="H25" s="752"/>
      <c r="I25" s="479"/>
      <c r="J25" s="479" t="s">
        <v>1160</v>
      </c>
      <c r="K25" s="455"/>
      <c r="L25" s="455"/>
      <c r="M25" s="455"/>
      <c r="N25" s="455"/>
    </row>
    <row r="26" spans="1:14">
      <c r="A26" s="455"/>
      <c r="B26" s="455"/>
      <c r="C26" s="455"/>
      <c r="D26" s="455"/>
      <c r="E26" s="455"/>
      <c r="F26" s="469"/>
      <c r="G26" s="477"/>
      <c r="H26" s="477"/>
      <c r="I26" s="455"/>
      <c r="J26" s="455"/>
      <c r="K26" s="455"/>
      <c r="L26" s="455"/>
      <c r="M26" s="455"/>
      <c r="N26" s="455"/>
    </row>
    <row r="27" spans="1:14" ht="15">
      <c r="A27" s="455"/>
      <c r="B27" s="753" t="s">
        <v>1169</v>
      </c>
      <c r="C27" s="749"/>
      <c r="D27" s="749"/>
      <c r="E27" s="749"/>
      <c r="F27" s="478"/>
      <c r="G27" s="750">
        <f>G20*F27</f>
        <v>0</v>
      </c>
      <c r="H27" s="750"/>
      <c r="I27" s="455"/>
      <c r="J27" s="455" t="s">
        <v>1160</v>
      </c>
      <c r="K27" s="455"/>
      <c r="L27" s="455"/>
      <c r="M27" s="455"/>
      <c r="N27" s="455"/>
    </row>
    <row r="28" spans="1:14">
      <c r="A28" s="455"/>
      <c r="B28" s="748" t="s">
        <v>1170</v>
      </c>
      <c r="C28" s="749"/>
      <c r="D28" s="749"/>
      <c r="E28" s="749"/>
      <c r="F28" s="471"/>
      <c r="G28" s="750">
        <f>G20*F28</f>
        <v>0</v>
      </c>
      <c r="H28" s="750"/>
      <c r="I28" s="455"/>
      <c r="J28" s="455" t="s">
        <v>1160</v>
      </c>
      <c r="K28" s="455"/>
      <c r="L28" s="455"/>
      <c r="M28" s="455"/>
      <c r="N28" s="455"/>
    </row>
    <row r="29" spans="1:14">
      <c r="A29" s="455"/>
      <c r="B29" s="757" t="s">
        <v>1171</v>
      </c>
      <c r="C29" s="757"/>
      <c r="D29" s="757"/>
      <c r="E29" s="757"/>
      <c r="F29" s="468"/>
      <c r="G29" s="752">
        <f>G20+G25+G27+G28</f>
        <v>0</v>
      </c>
      <c r="H29" s="752"/>
      <c r="I29" s="479"/>
      <c r="J29" s="479" t="s">
        <v>1160</v>
      </c>
      <c r="K29" s="455"/>
      <c r="L29" s="455"/>
      <c r="M29" s="455"/>
      <c r="N29" s="455"/>
    </row>
    <row r="30" spans="1:14" ht="13.5" thickBot="1">
      <c r="A30" s="455"/>
      <c r="B30" s="467"/>
      <c r="C30" s="467"/>
      <c r="D30" s="467"/>
      <c r="E30" s="467"/>
      <c r="F30" s="467"/>
      <c r="G30" s="476"/>
      <c r="H30" s="476"/>
      <c r="I30" s="467"/>
      <c r="J30" s="467"/>
      <c r="K30" s="455"/>
      <c r="L30" s="455"/>
      <c r="M30" s="455"/>
      <c r="N30" s="455"/>
    </row>
    <row r="31" spans="1:14">
      <c r="A31" s="455"/>
      <c r="B31" s="455"/>
      <c r="C31" s="455"/>
      <c r="D31" s="455"/>
      <c r="E31" s="455"/>
      <c r="F31" s="455"/>
      <c r="G31" s="477"/>
      <c r="H31" s="477"/>
      <c r="I31" s="455"/>
      <c r="J31" s="455"/>
      <c r="K31" s="455"/>
      <c r="L31" s="455"/>
      <c r="M31" s="455"/>
      <c r="N31" s="455"/>
    </row>
    <row r="32" spans="1:14">
      <c r="A32" s="455"/>
      <c r="B32" s="758" t="s">
        <v>1172</v>
      </c>
      <c r="C32" s="758"/>
      <c r="D32" s="758"/>
      <c r="E32" s="758"/>
      <c r="F32" s="469"/>
      <c r="G32" s="477"/>
      <c r="H32" s="477"/>
      <c r="I32" s="455"/>
      <c r="J32" s="455"/>
      <c r="K32" s="455"/>
      <c r="L32" s="455"/>
      <c r="M32" s="455"/>
      <c r="N32" s="455"/>
    </row>
    <row r="33" spans="1:21" ht="28.5" customHeight="1">
      <c r="A33" s="455"/>
      <c r="B33" s="754" t="s">
        <v>1173</v>
      </c>
      <c r="C33" s="755"/>
      <c r="D33" s="755"/>
      <c r="E33" s="755"/>
      <c r="F33" s="471"/>
      <c r="G33" s="750">
        <f>G29*F33</f>
        <v>0</v>
      </c>
      <c r="H33" s="750"/>
      <c r="I33" s="455"/>
      <c r="J33" s="455" t="s">
        <v>1160</v>
      </c>
      <c r="K33" s="455"/>
      <c r="L33" s="455"/>
      <c r="M33" s="455"/>
      <c r="N33" s="455"/>
    </row>
    <row r="34" spans="1:21">
      <c r="A34" s="455"/>
      <c r="B34" s="748" t="s">
        <v>1174</v>
      </c>
      <c r="C34" s="749"/>
      <c r="D34" s="749"/>
      <c r="E34" s="749"/>
      <c r="F34" s="471"/>
      <c r="G34" s="750">
        <f>G29*F34</f>
        <v>0</v>
      </c>
      <c r="H34" s="750"/>
      <c r="I34" s="455"/>
      <c r="J34" s="455" t="s">
        <v>1160</v>
      </c>
      <c r="K34" s="455"/>
      <c r="L34" s="455"/>
      <c r="M34" s="455"/>
      <c r="N34" s="455"/>
    </row>
    <row r="35" spans="1:21">
      <c r="A35" s="455"/>
      <c r="B35" s="751" t="s">
        <v>1175</v>
      </c>
      <c r="C35" s="751"/>
      <c r="D35" s="751"/>
      <c r="E35" s="751"/>
      <c r="F35" s="469"/>
      <c r="G35" s="752">
        <f>SUM(G33:H34)</f>
        <v>0</v>
      </c>
      <c r="H35" s="752"/>
      <c r="I35" s="479"/>
      <c r="J35" s="479" t="s">
        <v>1160</v>
      </c>
      <c r="K35" s="455"/>
      <c r="L35" s="455"/>
      <c r="M35" s="455"/>
      <c r="N35" s="455"/>
    </row>
    <row r="36" spans="1:21" ht="13.5" thickBot="1">
      <c r="A36" s="455"/>
      <c r="B36" s="467"/>
      <c r="C36" s="467"/>
      <c r="D36" s="467"/>
      <c r="E36" s="467"/>
      <c r="F36" s="467"/>
      <c r="G36" s="476"/>
      <c r="H36" s="476"/>
      <c r="I36" s="467"/>
      <c r="J36" s="467"/>
      <c r="K36" s="455"/>
      <c r="L36" s="455"/>
      <c r="M36" s="455"/>
      <c r="N36" s="455"/>
    </row>
    <row r="37" spans="1:21">
      <c r="A37" s="455"/>
      <c r="B37" s="455"/>
      <c r="C37" s="455"/>
      <c r="D37" s="455"/>
      <c r="E37" s="455"/>
      <c r="F37" s="455"/>
      <c r="G37" s="477"/>
      <c r="H37" s="477"/>
      <c r="I37" s="455"/>
      <c r="J37" s="455"/>
      <c r="K37" s="455"/>
      <c r="L37" s="455"/>
      <c r="M37" s="455"/>
      <c r="N37" s="455"/>
    </row>
    <row r="38" spans="1:21" ht="15">
      <c r="A38" s="455"/>
      <c r="B38" s="753" t="s">
        <v>1176</v>
      </c>
      <c r="C38" s="749"/>
      <c r="D38" s="749"/>
      <c r="E38" s="749"/>
      <c r="F38" s="471"/>
      <c r="G38" s="750">
        <f>G29*F38</f>
        <v>0</v>
      </c>
      <c r="H38" s="750"/>
      <c r="I38" s="455"/>
      <c r="J38" s="455" t="s">
        <v>1160</v>
      </c>
      <c r="K38" s="455"/>
      <c r="L38" s="455"/>
      <c r="M38" s="455"/>
      <c r="N38" s="455"/>
    </row>
    <row r="39" spans="1:21" ht="13.5" thickBot="1">
      <c r="A39" s="455"/>
      <c r="B39" s="467"/>
      <c r="C39" s="467"/>
      <c r="D39" s="467"/>
      <c r="E39" s="467"/>
      <c r="F39" s="467"/>
      <c r="G39" s="476"/>
      <c r="H39" s="476"/>
      <c r="I39" s="467"/>
      <c r="J39" s="467"/>
      <c r="K39" s="455"/>
      <c r="L39" s="455"/>
      <c r="M39" s="455"/>
      <c r="N39" s="455"/>
    </row>
    <row r="40" spans="1:21">
      <c r="A40" s="455"/>
      <c r="B40" s="455"/>
      <c r="C40" s="455"/>
      <c r="D40" s="455"/>
      <c r="E40" s="455"/>
      <c r="F40" s="455"/>
      <c r="G40" s="477"/>
      <c r="H40" s="477"/>
      <c r="I40" s="455"/>
      <c r="J40" s="455"/>
      <c r="K40" s="455"/>
      <c r="L40" s="455"/>
      <c r="M40" s="455"/>
      <c r="N40" s="455"/>
    </row>
    <row r="41" spans="1:21" ht="18">
      <c r="A41" s="455"/>
      <c r="B41" s="741" t="s">
        <v>1177</v>
      </c>
      <c r="C41" s="741"/>
      <c r="D41" s="741"/>
      <c r="E41" s="741"/>
      <c r="F41" s="480"/>
      <c r="G41" s="742">
        <f>G29+G35+G38</f>
        <v>0</v>
      </c>
      <c r="H41" s="742"/>
      <c r="I41" s="481"/>
      <c r="J41" s="482" t="s">
        <v>1160</v>
      </c>
      <c r="K41" s="455"/>
      <c r="L41" s="455"/>
      <c r="M41" s="455"/>
      <c r="N41" s="455"/>
      <c r="O41" s="483">
        <f>G41</f>
        <v>0</v>
      </c>
      <c r="P41" s="483">
        <f>G41</f>
        <v>0</v>
      </c>
      <c r="R41" s="483">
        <f>G41</f>
        <v>0</v>
      </c>
      <c r="T41" s="483">
        <f>G41</f>
        <v>0</v>
      </c>
      <c r="U41" s="483">
        <f>G41</f>
        <v>0</v>
      </c>
    </row>
    <row r="42" spans="1:21">
      <c r="A42" s="455"/>
      <c r="B42" s="455"/>
      <c r="C42" s="455"/>
      <c r="D42" s="455"/>
      <c r="E42" s="455"/>
      <c r="F42" s="455"/>
      <c r="G42" s="477"/>
      <c r="H42" s="477"/>
      <c r="I42" s="455"/>
      <c r="J42" s="455"/>
      <c r="K42" s="455"/>
      <c r="L42" s="455"/>
      <c r="M42" s="455"/>
      <c r="N42" s="455"/>
    </row>
    <row r="43" spans="1:21" hidden="1">
      <c r="A43" s="455"/>
      <c r="B43" s="455"/>
      <c r="C43" s="455"/>
      <c r="D43" s="455"/>
      <c r="E43" s="484" t="s">
        <v>1178</v>
      </c>
      <c r="F43" s="485">
        <v>0.15</v>
      </c>
      <c r="G43" s="743">
        <f>H42*F43</f>
        <v>0</v>
      </c>
      <c r="H43" s="743"/>
      <c r="I43" s="469"/>
      <c r="J43" s="469" t="s">
        <v>1160</v>
      </c>
      <c r="K43" s="455"/>
      <c r="L43" s="455"/>
      <c r="M43" s="455"/>
      <c r="N43" s="455"/>
    </row>
    <row r="44" spans="1:21" hidden="1">
      <c r="A44" s="455"/>
      <c r="B44" s="455"/>
      <c r="C44" s="455"/>
      <c r="D44" s="455"/>
      <c r="E44" s="486" t="s">
        <v>1178</v>
      </c>
      <c r="F44" s="487">
        <v>0.21</v>
      </c>
      <c r="G44" s="744">
        <f>G41*F44</f>
        <v>0</v>
      </c>
      <c r="H44" s="744"/>
      <c r="I44" s="488"/>
      <c r="J44" s="488" t="s">
        <v>1160</v>
      </c>
      <c r="K44" s="455"/>
      <c r="L44" s="455"/>
      <c r="M44" s="455"/>
      <c r="N44" s="455"/>
    </row>
    <row r="45" spans="1:21" hidden="1">
      <c r="A45" s="455"/>
      <c r="B45" s="455"/>
      <c r="C45" s="455"/>
      <c r="D45" s="455"/>
      <c r="E45" s="455"/>
      <c r="F45" s="455"/>
      <c r="G45" s="477"/>
      <c r="H45" s="477"/>
      <c r="I45" s="455"/>
      <c r="J45" s="455"/>
      <c r="K45" s="455"/>
      <c r="L45" s="455"/>
      <c r="M45" s="455"/>
      <c r="N45" s="455"/>
    </row>
    <row r="46" spans="1:21" ht="15.75" hidden="1" thickBot="1">
      <c r="A46" s="455"/>
      <c r="B46" s="745" t="s">
        <v>1179</v>
      </c>
      <c r="C46" s="746"/>
      <c r="D46" s="746"/>
      <c r="E46" s="746"/>
      <c r="F46" s="489"/>
      <c r="G46" s="747">
        <f>G41+G44</f>
        <v>0</v>
      </c>
      <c r="H46" s="747"/>
      <c r="I46" s="490"/>
      <c r="J46" s="491" t="s">
        <v>1160</v>
      </c>
      <c r="K46" s="455"/>
      <c r="L46" s="455"/>
      <c r="M46" s="455"/>
      <c r="N46" s="455"/>
      <c r="Q46" s="483">
        <f>G46</f>
        <v>0</v>
      </c>
    </row>
    <row r="47" spans="1:21">
      <c r="A47" s="455"/>
      <c r="B47" s="455"/>
      <c r="C47" s="455"/>
      <c r="D47" s="455"/>
      <c r="E47" s="455"/>
      <c r="F47" s="455"/>
      <c r="G47" s="455"/>
      <c r="H47" s="455"/>
      <c r="I47" s="455"/>
      <c r="J47" s="455"/>
      <c r="K47" s="455"/>
      <c r="L47" s="455"/>
      <c r="M47" s="455"/>
      <c r="N47" s="455"/>
    </row>
    <row r="48" spans="1:21">
      <c r="B48" s="455"/>
      <c r="C48" s="455"/>
      <c r="D48" s="455"/>
      <c r="E48" s="455"/>
      <c r="F48" s="455"/>
      <c r="G48" s="455"/>
      <c r="H48" s="455"/>
      <c r="I48" s="455"/>
      <c r="J48" s="455"/>
    </row>
  </sheetData>
  <sheetProtection password="DAFF" sheet="1" objects="1" scenarios="1"/>
  <mergeCells count="59">
    <mergeCell ref="B2:C2"/>
    <mergeCell ref="D2:J2"/>
    <mergeCell ref="B3:C4"/>
    <mergeCell ref="D3:J4"/>
    <mergeCell ref="B6:C6"/>
    <mergeCell ref="D6:E6"/>
    <mergeCell ref="F6:G6"/>
    <mergeCell ref="H6:J6"/>
    <mergeCell ref="B15:E15"/>
    <mergeCell ref="G15:H15"/>
    <mergeCell ref="B7:D7"/>
    <mergeCell ref="F7:H7"/>
    <mergeCell ref="B8:C8"/>
    <mergeCell ref="D8:E8"/>
    <mergeCell ref="F8:G8"/>
    <mergeCell ref="B9:D9"/>
    <mergeCell ref="F9:H9"/>
    <mergeCell ref="B10:C10"/>
    <mergeCell ref="D10:E10"/>
    <mergeCell ref="F10:G10"/>
    <mergeCell ref="H10:J10"/>
    <mergeCell ref="B14:E14"/>
    <mergeCell ref="B16:E16"/>
    <mergeCell ref="G16:H16"/>
    <mergeCell ref="B17:E17"/>
    <mergeCell ref="G17:H17"/>
    <mergeCell ref="B18:E18"/>
    <mergeCell ref="G18:H18"/>
    <mergeCell ref="B19:E19"/>
    <mergeCell ref="G19:H19"/>
    <mergeCell ref="B20:E20"/>
    <mergeCell ref="G20:H20"/>
    <mergeCell ref="B23:E23"/>
    <mergeCell ref="G23:H23"/>
    <mergeCell ref="B33:E33"/>
    <mergeCell ref="G33:H33"/>
    <mergeCell ref="B24:E24"/>
    <mergeCell ref="G24:H24"/>
    <mergeCell ref="B25:E25"/>
    <mergeCell ref="G25:H25"/>
    <mergeCell ref="B27:E27"/>
    <mergeCell ref="G27:H27"/>
    <mergeCell ref="B28:E28"/>
    <mergeCell ref="G28:H28"/>
    <mergeCell ref="B29:E29"/>
    <mergeCell ref="G29:H29"/>
    <mergeCell ref="B32:E32"/>
    <mergeCell ref="B34:E34"/>
    <mergeCell ref="G34:H34"/>
    <mergeCell ref="B35:E35"/>
    <mergeCell ref="G35:H35"/>
    <mergeCell ref="B38:E38"/>
    <mergeCell ref="G38:H38"/>
    <mergeCell ref="B41:E41"/>
    <mergeCell ref="G41:H41"/>
    <mergeCell ref="G43:H43"/>
    <mergeCell ref="G44:H44"/>
    <mergeCell ref="B46:E46"/>
    <mergeCell ref="G46:H46"/>
  </mergeCells>
  <pageMargins left="0.70866141732283472" right="0.70866141732283472" top="0.78740157480314965" bottom="0.78740157480314965" header="0.31496062992125984" footer="0.31496062992125984"/>
  <pageSetup paperSize="9" scale="9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List15">
    <tabColor rgb="FFFF0000"/>
    <pageSetUpPr fitToPage="1"/>
  </sheetPr>
  <dimension ref="A1:P134"/>
  <sheetViews>
    <sheetView showGridLines="0" view="pageBreakPreview" zoomScaleSheetLayoutView="100" workbookViewId="0">
      <pane ySplit="5" topLeftCell="A6" activePane="bottomLeft" state="frozen"/>
      <selection activeCell="B18" sqref="B18"/>
      <selection pane="bottomLeft" activeCell="E28" sqref="E28"/>
    </sheetView>
  </sheetViews>
  <sheetFormatPr defaultRowHeight="12"/>
  <cols>
    <col min="1" max="1" width="6.6640625" style="501" customWidth="1"/>
    <col min="2" max="2" width="85" style="501" customWidth="1"/>
    <col min="3" max="3" width="8.33203125" style="501" customWidth="1"/>
    <col min="4" max="4" width="9.5" style="522" bestFit="1" customWidth="1"/>
    <col min="5" max="5" width="12.6640625" style="501" customWidth="1"/>
    <col min="6" max="6" width="12.6640625" style="501" bestFit="1" customWidth="1"/>
    <col min="7" max="7" width="13.6640625" style="501" customWidth="1"/>
    <col min="8" max="8" width="13.1640625" style="501" bestFit="1" customWidth="1"/>
    <col min="9" max="9" width="17.1640625" style="501" customWidth="1"/>
    <col min="10" max="10" width="6.6640625" style="501" customWidth="1"/>
    <col min="11" max="11" width="15" style="606" hidden="1" customWidth="1"/>
    <col min="12" max="12" width="15" style="501" hidden="1" customWidth="1"/>
    <col min="13" max="13" width="15" style="606" hidden="1" customWidth="1"/>
    <col min="14" max="15" width="15" style="501" hidden="1" customWidth="1"/>
    <col min="16" max="16" width="15" style="500" customWidth="1"/>
    <col min="17" max="17" width="15" style="501" customWidth="1"/>
    <col min="18" max="256" width="9.33203125" style="501"/>
    <col min="257" max="257" width="6.6640625" style="501" customWidth="1"/>
    <col min="258" max="258" width="85" style="501" customWidth="1"/>
    <col min="259" max="259" width="8.33203125" style="501" customWidth="1"/>
    <col min="260" max="260" width="9.5" style="501" bestFit="1" customWidth="1"/>
    <col min="261" max="261" width="12.6640625" style="501" customWidth="1"/>
    <col min="262" max="262" width="12.6640625" style="501" bestFit="1" customWidth="1"/>
    <col min="263" max="263" width="13.6640625" style="501" customWidth="1"/>
    <col min="264" max="264" width="13.1640625" style="501" bestFit="1" customWidth="1"/>
    <col min="265" max="265" width="17.1640625" style="501" customWidth="1"/>
    <col min="266" max="266" width="6.6640625" style="501" customWidth="1"/>
    <col min="267" max="273" width="15" style="501" customWidth="1"/>
    <col min="274" max="512" width="9.33203125" style="501"/>
    <col min="513" max="513" width="6.6640625" style="501" customWidth="1"/>
    <col min="514" max="514" width="85" style="501" customWidth="1"/>
    <col min="515" max="515" width="8.33203125" style="501" customWidth="1"/>
    <col min="516" max="516" width="9.5" style="501" bestFit="1" customWidth="1"/>
    <col min="517" max="517" width="12.6640625" style="501" customWidth="1"/>
    <col min="518" max="518" width="12.6640625" style="501" bestFit="1" customWidth="1"/>
    <col min="519" max="519" width="13.6640625" style="501" customWidth="1"/>
    <col min="520" max="520" width="13.1640625" style="501" bestFit="1" customWidth="1"/>
    <col min="521" max="521" width="17.1640625" style="501" customWidth="1"/>
    <col min="522" max="522" width="6.6640625" style="501" customWidth="1"/>
    <col min="523" max="529" width="15" style="501" customWidth="1"/>
    <col min="530" max="768" width="9.33203125" style="501"/>
    <col min="769" max="769" width="6.6640625" style="501" customWidth="1"/>
    <col min="770" max="770" width="85" style="501" customWidth="1"/>
    <col min="771" max="771" width="8.33203125" style="501" customWidth="1"/>
    <col min="772" max="772" width="9.5" style="501" bestFit="1" customWidth="1"/>
    <col min="773" max="773" width="12.6640625" style="501" customWidth="1"/>
    <col min="774" max="774" width="12.6640625" style="501" bestFit="1" customWidth="1"/>
    <col min="775" max="775" width="13.6640625" style="501" customWidth="1"/>
    <col min="776" max="776" width="13.1640625" style="501" bestFit="1" customWidth="1"/>
    <col min="777" max="777" width="17.1640625" style="501" customWidth="1"/>
    <col min="778" max="778" width="6.6640625" style="501" customWidth="1"/>
    <col min="779" max="785" width="15" style="501" customWidth="1"/>
    <col min="786" max="1024" width="9.33203125" style="501"/>
    <col min="1025" max="1025" width="6.6640625" style="501" customWidth="1"/>
    <col min="1026" max="1026" width="85" style="501" customWidth="1"/>
    <col min="1027" max="1027" width="8.33203125" style="501" customWidth="1"/>
    <col min="1028" max="1028" width="9.5" style="501" bestFit="1" customWidth="1"/>
    <col min="1029" max="1029" width="12.6640625" style="501" customWidth="1"/>
    <col min="1030" max="1030" width="12.6640625" style="501" bestFit="1" customWidth="1"/>
    <col min="1031" max="1031" width="13.6640625" style="501" customWidth="1"/>
    <col min="1032" max="1032" width="13.1640625" style="501" bestFit="1" customWidth="1"/>
    <col min="1033" max="1033" width="17.1640625" style="501" customWidth="1"/>
    <col min="1034" max="1034" width="6.6640625" style="501" customWidth="1"/>
    <col min="1035" max="1041" width="15" style="501" customWidth="1"/>
    <col min="1042" max="1280" width="9.33203125" style="501"/>
    <col min="1281" max="1281" width="6.6640625" style="501" customWidth="1"/>
    <col min="1282" max="1282" width="85" style="501" customWidth="1"/>
    <col min="1283" max="1283" width="8.33203125" style="501" customWidth="1"/>
    <col min="1284" max="1284" width="9.5" style="501" bestFit="1" customWidth="1"/>
    <col min="1285" max="1285" width="12.6640625" style="501" customWidth="1"/>
    <col min="1286" max="1286" width="12.6640625" style="501" bestFit="1" customWidth="1"/>
    <col min="1287" max="1287" width="13.6640625" style="501" customWidth="1"/>
    <col min="1288" max="1288" width="13.1640625" style="501" bestFit="1" customWidth="1"/>
    <col min="1289" max="1289" width="17.1640625" style="501" customWidth="1"/>
    <col min="1290" max="1290" width="6.6640625" style="501" customWidth="1"/>
    <col min="1291" max="1297" width="15" style="501" customWidth="1"/>
    <col min="1298" max="1536" width="9.33203125" style="501"/>
    <col min="1537" max="1537" width="6.6640625" style="501" customWidth="1"/>
    <col min="1538" max="1538" width="85" style="501" customWidth="1"/>
    <col min="1539" max="1539" width="8.33203125" style="501" customWidth="1"/>
    <col min="1540" max="1540" width="9.5" style="501" bestFit="1" customWidth="1"/>
    <col min="1541" max="1541" width="12.6640625" style="501" customWidth="1"/>
    <col min="1542" max="1542" width="12.6640625" style="501" bestFit="1" customWidth="1"/>
    <col min="1543" max="1543" width="13.6640625" style="501" customWidth="1"/>
    <col min="1544" max="1544" width="13.1640625" style="501" bestFit="1" customWidth="1"/>
    <col min="1545" max="1545" width="17.1640625" style="501" customWidth="1"/>
    <col min="1546" max="1546" width="6.6640625" style="501" customWidth="1"/>
    <col min="1547" max="1553" width="15" style="501" customWidth="1"/>
    <col min="1554" max="1792" width="9.33203125" style="501"/>
    <col min="1793" max="1793" width="6.6640625" style="501" customWidth="1"/>
    <col min="1794" max="1794" width="85" style="501" customWidth="1"/>
    <col min="1795" max="1795" width="8.33203125" style="501" customWidth="1"/>
    <col min="1796" max="1796" width="9.5" style="501" bestFit="1" customWidth="1"/>
    <col min="1797" max="1797" width="12.6640625" style="501" customWidth="1"/>
    <col min="1798" max="1798" width="12.6640625" style="501" bestFit="1" customWidth="1"/>
    <col min="1799" max="1799" width="13.6640625" style="501" customWidth="1"/>
    <col min="1800" max="1800" width="13.1640625" style="501" bestFit="1" customWidth="1"/>
    <col min="1801" max="1801" width="17.1640625" style="501" customWidth="1"/>
    <col min="1802" max="1802" width="6.6640625" style="501" customWidth="1"/>
    <col min="1803" max="1809" width="15" style="501" customWidth="1"/>
    <col min="1810" max="2048" width="9.33203125" style="501"/>
    <col min="2049" max="2049" width="6.6640625" style="501" customWidth="1"/>
    <col min="2050" max="2050" width="85" style="501" customWidth="1"/>
    <col min="2051" max="2051" width="8.33203125" style="501" customWidth="1"/>
    <col min="2052" max="2052" width="9.5" style="501" bestFit="1" customWidth="1"/>
    <col min="2053" max="2053" width="12.6640625" style="501" customWidth="1"/>
    <col min="2054" max="2054" width="12.6640625" style="501" bestFit="1" customWidth="1"/>
    <col min="2055" max="2055" width="13.6640625" style="501" customWidth="1"/>
    <col min="2056" max="2056" width="13.1640625" style="501" bestFit="1" customWidth="1"/>
    <col min="2057" max="2057" width="17.1640625" style="501" customWidth="1"/>
    <col min="2058" max="2058" width="6.6640625" style="501" customWidth="1"/>
    <col min="2059" max="2065" width="15" style="501" customWidth="1"/>
    <col min="2066" max="2304" width="9.33203125" style="501"/>
    <col min="2305" max="2305" width="6.6640625" style="501" customWidth="1"/>
    <col min="2306" max="2306" width="85" style="501" customWidth="1"/>
    <col min="2307" max="2307" width="8.33203125" style="501" customWidth="1"/>
    <col min="2308" max="2308" width="9.5" style="501" bestFit="1" customWidth="1"/>
    <col min="2309" max="2309" width="12.6640625" style="501" customWidth="1"/>
    <col min="2310" max="2310" width="12.6640625" style="501" bestFit="1" customWidth="1"/>
    <col min="2311" max="2311" width="13.6640625" style="501" customWidth="1"/>
    <col min="2312" max="2312" width="13.1640625" style="501" bestFit="1" customWidth="1"/>
    <col min="2313" max="2313" width="17.1640625" style="501" customWidth="1"/>
    <col min="2314" max="2314" width="6.6640625" style="501" customWidth="1"/>
    <col min="2315" max="2321" width="15" style="501" customWidth="1"/>
    <col min="2322" max="2560" width="9.33203125" style="501"/>
    <col min="2561" max="2561" width="6.6640625" style="501" customWidth="1"/>
    <col min="2562" max="2562" width="85" style="501" customWidth="1"/>
    <col min="2563" max="2563" width="8.33203125" style="501" customWidth="1"/>
    <col min="2564" max="2564" width="9.5" style="501" bestFit="1" customWidth="1"/>
    <col min="2565" max="2565" width="12.6640625" style="501" customWidth="1"/>
    <col min="2566" max="2566" width="12.6640625" style="501" bestFit="1" customWidth="1"/>
    <col min="2567" max="2567" width="13.6640625" style="501" customWidth="1"/>
    <col min="2568" max="2568" width="13.1640625" style="501" bestFit="1" customWidth="1"/>
    <col min="2569" max="2569" width="17.1640625" style="501" customWidth="1"/>
    <col min="2570" max="2570" width="6.6640625" style="501" customWidth="1"/>
    <col min="2571" max="2577" width="15" style="501" customWidth="1"/>
    <col min="2578" max="2816" width="9.33203125" style="501"/>
    <col min="2817" max="2817" width="6.6640625" style="501" customWidth="1"/>
    <col min="2818" max="2818" width="85" style="501" customWidth="1"/>
    <col min="2819" max="2819" width="8.33203125" style="501" customWidth="1"/>
    <col min="2820" max="2820" width="9.5" style="501" bestFit="1" customWidth="1"/>
    <col min="2821" max="2821" width="12.6640625" style="501" customWidth="1"/>
    <col min="2822" max="2822" width="12.6640625" style="501" bestFit="1" customWidth="1"/>
    <col min="2823" max="2823" width="13.6640625" style="501" customWidth="1"/>
    <col min="2824" max="2824" width="13.1640625" style="501" bestFit="1" customWidth="1"/>
    <col min="2825" max="2825" width="17.1640625" style="501" customWidth="1"/>
    <col min="2826" max="2826" width="6.6640625" style="501" customWidth="1"/>
    <col min="2827" max="2833" width="15" style="501" customWidth="1"/>
    <col min="2834" max="3072" width="9.33203125" style="501"/>
    <col min="3073" max="3073" width="6.6640625" style="501" customWidth="1"/>
    <col min="3074" max="3074" width="85" style="501" customWidth="1"/>
    <col min="3075" max="3075" width="8.33203125" style="501" customWidth="1"/>
    <col min="3076" max="3076" width="9.5" style="501" bestFit="1" customWidth="1"/>
    <col min="3077" max="3077" width="12.6640625" style="501" customWidth="1"/>
    <col min="3078" max="3078" width="12.6640625" style="501" bestFit="1" customWidth="1"/>
    <col min="3079" max="3079" width="13.6640625" style="501" customWidth="1"/>
    <col min="3080" max="3080" width="13.1640625" style="501" bestFit="1" customWidth="1"/>
    <col min="3081" max="3081" width="17.1640625" style="501" customWidth="1"/>
    <col min="3082" max="3082" width="6.6640625" style="501" customWidth="1"/>
    <col min="3083" max="3089" width="15" style="501" customWidth="1"/>
    <col min="3090" max="3328" width="9.33203125" style="501"/>
    <col min="3329" max="3329" width="6.6640625" style="501" customWidth="1"/>
    <col min="3330" max="3330" width="85" style="501" customWidth="1"/>
    <col min="3331" max="3331" width="8.33203125" style="501" customWidth="1"/>
    <col min="3332" max="3332" width="9.5" style="501" bestFit="1" customWidth="1"/>
    <col min="3333" max="3333" width="12.6640625" style="501" customWidth="1"/>
    <col min="3334" max="3334" width="12.6640625" style="501" bestFit="1" customWidth="1"/>
    <col min="3335" max="3335" width="13.6640625" style="501" customWidth="1"/>
    <col min="3336" max="3336" width="13.1640625" style="501" bestFit="1" customWidth="1"/>
    <col min="3337" max="3337" width="17.1640625" style="501" customWidth="1"/>
    <col min="3338" max="3338" width="6.6640625" style="501" customWidth="1"/>
    <col min="3339" max="3345" width="15" style="501" customWidth="1"/>
    <col min="3346" max="3584" width="9.33203125" style="501"/>
    <col min="3585" max="3585" width="6.6640625" style="501" customWidth="1"/>
    <col min="3586" max="3586" width="85" style="501" customWidth="1"/>
    <col min="3587" max="3587" width="8.33203125" style="501" customWidth="1"/>
    <col min="3588" max="3588" width="9.5" style="501" bestFit="1" customWidth="1"/>
    <col min="3589" max="3589" width="12.6640625" style="501" customWidth="1"/>
    <col min="3590" max="3590" width="12.6640625" style="501" bestFit="1" customWidth="1"/>
    <col min="3591" max="3591" width="13.6640625" style="501" customWidth="1"/>
    <col min="3592" max="3592" width="13.1640625" style="501" bestFit="1" customWidth="1"/>
    <col min="3593" max="3593" width="17.1640625" style="501" customWidth="1"/>
    <col min="3594" max="3594" width="6.6640625" style="501" customWidth="1"/>
    <col min="3595" max="3601" width="15" style="501" customWidth="1"/>
    <col min="3602" max="3840" width="9.33203125" style="501"/>
    <col min="3841" max="3841" width="6.6640625" style="501" customWidth="1"/>
    <col min="3842" max="3842" width="85" style="501" customWidth="1"/>
    <col min="3843" max="3843" width="8.33203125" style="501" customWidth="1"/>
    <col min="3844" max="3844" width="9.5" style="501" bestFit="1" customWidth="1"/>
    <col min="3845" max="3845" width="12.6640625" style="501" customWidth="1"/>
    <col min="3846" max="3846" width="12.6640625" style="501" bestFit="1" customWidth="1"/>
    <col min="3847" max="3847" width="13.6640625" style="501" customWidth="1"/>
    <col min="3848" max="3848" width="13.1640625" style="501" bestFit="1" customWidth="1"/>
    <col min="3849" max="3849" width="17.1640625" style="501" customWidth="1"/>
    <col min="3850" max="3850" width="6.6640625" style="501" customWidth="1"/>
    <col min="3851" max="3857" width="15" style="501" customWidth="1"/>
    <col min="3858" max="4096" width="9.33203125" style="501"/>
    <col min="4097" max="4097" width="6.6640625" style="501" customWidth="1"/>
    <col min="4098" max="4098" width="85" style="501" customWidth="1"/>
    <col min="4099" max="4099" width="8.33203125" style="501" customWidth="1"/>
    <col min="4100" max="4100" width="9.5" style="501" bestFit="1" customWidth="1"/>
    <col min="4101" max="4101" width="12.6640625" style="501" customWidth="1"/>
    <col min="4102" max="4102" width="12.6640625" style="501" bestFit="1" customWidth="1"/>
    <col min="4103" max="4103" width="13.6640625" style="501" customWidth="1"/>
    <col min="4104" max="4104" width="13.1640625" style="501" bestFit="1" customWidth="1"/>
    <col min="4105" max="4105" width="17.1640625" style="501" customWidth="1"/>
    <col min="4106" max="4106" width="6.6640625" style="501" customWidth="1"/>
    <col min="4107" max="4113" width="15" style="501" customWidth="1"/>
    <col min="4114" max="4352" width="9.33203125" style="501"/>
    <col min="4353" max="4353" width="6.6640625" style="501" customWidth="1"/>
    <col min="4354" max="4354" width="85" style="501" customWidth="1"/>
    <col min="4355" max="4355" width="8.33203125" style="501" customWidth="1"/>
    <col min="4356" max="4356" width="9.5" style="501" bestFit="1" customWidth="1"/>
    <col min="4357" max="4357" width="12.6640625" style="501" customWidth="1"/>
    <col min="4358" max="4358" width="12.6640625" style="501" bestFit="1" customWidth="1"/>
    <col min="4359" max="4359" width="13.6640625" style="501" customWidth="1"/>
    <col min="4360" max="4360" width="13.1640625" style="501" bestFit="1" customWidth="1"/>
    <col min="4361" max="4361" width="17.1640625" style="501" customWidth="1"/>
    <col min="4362" max="4362" width="6.6640625" style="501" customWidth="1"/>
    <col min="4363" max="4369" width="15" style="501" customWidth="1"/>
    <col min="4370" max="4608" width="9.33203125" style="501"/>
    <col min="4609" max="4609" width="6.6640625" style="501" customWidth="1"/>
    <col min="4610" max="4610" width="85" style="501" customWidth="1"/>
    <col min="4611" max="4611" width="8.33203125" style="501" customWidth="1"/>
    <col min="4612" max="4612" width="9.5" style="501" bestFit="1" customWidth="1"/>
    <col min="4613" max="4613" width="12.6640625" style="501" customWidth="1"/>
    <col min="4614" max="4614" width="12.6640625" style="501" bestFit="1" customWidth="1"/>
    <col min="4615" max="4615" width="13.6640625" style="501" customWidth="1"/>
    <col min="4616" max="4616" width="13.1640625" style="501" bestFit="1" customWidth="1"/>
    <col min="4617" max="4617" width="17.1640625" style="501" customWidth="1"/>
    <col min="4618" max="4618" width="6.6640625" style="501" customWidth="1"/>
    <col min="4619" max="4625" width="15" style="501" customWidth="1"/>
    <col min="4626" max="4864" width="9.33203125" style="501"/>
    <col min="4865" max="4865" width="6.6640625" style="501" customWidth="1"/>
    <col min="4866" max="4866" width="85" style="501" customWidth="1"/>
    <col min="4867" max="4867" width="8.33203125" style="501" customWidth="1"/>
    <col min="4868" max="4868" width="9.5" style="501" bestFit="1" customWidth="1"/>
    <col min="4869" max="4869" width="12.6640625" style="501" customWidth="1"/>
    <col min="4870" max="4870" width="12.6640625" style="501" bestFit="1" customWidth="1"/>
    <col min="4871" max="4871" width="13.6640625" style="501" customWidth="1"/>
    <col min="4872" max="4872" width="13.1640625" style="501" bestFit="1" customWidth="1"/>
    <col min="4873" max="4873" width="17.1640625" style="501" customWidth="1"/>
    <col min="4874" max="4874" width="6.6640625" style="501" customWidth="1"/>
    <col min="4875" max="4881" width="15" style="501" customWidth="1"/>
    <col min="4882" max="5120" width="9.33203125" style="501"/>
    <col min="5121" max="5121" width="6.6640625" style="501" customWidth="1"/>
    <col min="5122" max="5122" width="85" style="501" customWidth="1"/>
    <col min="5123" max="5123" width="8.33203125" style="501" customWidth="1"/>
    <col min="5124" max="5124" width="9.5" style="501" bestFit="1" customWidth="1"/>
    <col min="5125" max="5125" width="12.6640625" style="501" customWidth="1"/>
    <col min="5126" max="5126" width="12.6640625" style="501" bestFit="1" customWidth="1"/>
    <col min="5127" max="5127" width="13.6640625" style="501" customWidth="1"/>
    <col min="5128" max="5128" width="13.1640625" style="501" bestFit="1" customWidth="1"/>
    <col min="5129" max="5129" width="17.1640625" style="501" customWidth="1"/>
    <col min="5130" max="5130" width="6.6640625" style="501" customWidth="1"/>
    <col min="5131" max="5137" width="15" style="501" customWidth="1"/>
    <col min="5138" max="5376" width="9.33203125" style="501"/>
    <col min="5377" max="5377" width="6.6640625" style="501" customWidth="1"/>
    <col min="5378" max="5378" width="85" style="501" customWidth="1"/>
    <col min="5379" max="5379" width="8.33203125" style="501" customWidth="1"/>
    <col min="5380" max="5380" width="9.5" style="501" bestFit="1" customWidth="1"/>
    <col min="5381" max="5381" width="12.6640625" style="501" customWidth="1"/>
    <col min="5382" max="5382" width="12.6640625" style="501" bestFit="1" customWidth="1"/>
    <col min="5383" max="5383" width="13.6640625" style="501" customWidth="1"/>
    <col min="5384" max="5384" width="13.1640625" style="501" bestFit="1" customWidth="1"/>
    <col min="5385" max="5385" width="17.1640625" style="501" customWidth="1"/>
    <col min="5386" max="5386" width="6.6640625" style="501" customWidth="1"/>
    <col min="5387" max="5393" width="15" style="501" customWidth="1"/>
    <col min="5394" max="5632" width="9.33203125" style="501"/>
    <col min="5633" max="5633" width="6.6640625" style="501" customWidth="1"/>
    <col min="5634" max="5634" width="85" style="501" customWidth="1"/>
    <col min="5635" max="5635" width="8.33203125" style="501" customWidth="1"/>
    <col min="5636" max="5636" width="9.5" style="501" bestFit="1" customWidth="1"/>
    <col min="5637" max="5637" width="12.6640625" style="501" customWidth="1"/>
    <col min="5638" max="5638" width="12.6640625" style="501" bestFit="1" customWidth="1"/>
    <col min="5639" max="5639" width="13.6640625" style="501" customWidth="1"/>
    <col min="5640" max="5640" width="13.1640625" style="501" bestFit="1" customWidth="1"/>
    <col min="5641" max="5641" width="17.1640625" style="501" customWidth="1"/>
    <col min="5642" max="5642" width="6.6640625" style="501" customWidth="1"/>
    <col min="5643" max="5649" width="15" style="501" customWidth="1"/>
    <col min="5650" max="5888" width="9.33203125" style="501"/>
    <col min="5889" max="5889" width="6.6640625" style="501" customWidth="1"/>
    <col min="5890" max="5890" width="85" style="501" customWidth="1"/>
    <col min="5891" max="5891" width="8.33203125" style="501" customWidth="1"/>
    <col min="5892" max="5892" width="9.5" style="501" bestFit="1" customWidth="1"/>
    <col min="5893" max="5893" width="12.6640625" style="501" customWidth="1"/>
    <col min="5894" max="5894" width="12.6640625" style="501" bestFit="1" customWidth="1"/>
    <col min="5895" max="5895" width="13.6640625" style="501" customWidth="1"/>
    <col min="5896" max="5896" width="13.1640625" style="501" bestFit="1" customWidth="1"/>
    <col min="5897" max="5897" width="17.1640625" style="501" customWidth="1"/>
    <col min="5898" max="5898" width="6.6640625" style="501" customWidth="1"/>
    <col min="5899" max="5905" width="15" style="501" customWidth="1"/>
    <col min="5906" max="6144" width="9.33203125" style="501"/>
    <col min="6145" max="6145" width="6.6640625" style="501" customWidth="1"/>
    <col min="6146" max="6146" width="85" style="501" customWidth="1"/>
    <col min="6147" max="6147" width="8.33203125" style="501" customWidth="1"/>
    <col min="6148" max="6148" width="9.5" style="501" bestFit="1" customWidth="1"/>
    <col min="6149" max="6149" width="12.6640625" style="501" customWidth="1"/>
    <col min="6150" max="6150" width="12.6640625" style="501" bestFit="1" customWidth="1"/>
    <col min="6151" max="6151" width="13.6640625" style="501" customWidth="1"/>
    <col min="6152" max="6152" width="13.1640625" style="501" bestFit="1" customWidth="1"/>
    <col min="6153" max="6153" width="17.1640625" style="501" customWidth="1"/>
    <col min="6154" max="6154" width="6.6640625" style="501" customWidth="1"/>
    <col min="6155" max="6161" width="15" style="501" customWidth="1"/>
    <col min="6162" max="6400" width="9.33203125" style="501"/>
    <col min="6401" max="6401" width="6.6640625" style="501" customWidth="1"/>
    <col min="6402" max="6402" width="85" style="501" customWidth="1"/>
    <col min="6403" max="6403" width="8.33203125" style="501" customWidth="1"/>
    <col min="6404" max="6404" width="9.5" style="501" bestFit="1" customWidth="1"/>
    <col min="6405" max="6405" width="12.6640625" style="501" customWidth="1"/>
    <col min="6406" max="6406" width="12.6640625" style="501" bestFit="1" customWidth="1"/>
    <col min="6407" max="6407" width="13.6640625" style="501" customWidth="1"/>
    <col min="6408" max="6408" width="13.1640625" style="501" bestFit="1" customWidth="1"/>
    <col min="6409" max="6409" width="17.1640625" style="501" customWidth="1"/>
    <col min="6410" max="6410" width="6.6640625" style="501" customWidth="1"/>
    <col min="6411" max="6417" width="15" style="501" customWidth="1"/>
    <col min="6418" max="6656" width="9.33203125" style="501"/>
    <col min="6657" max="6657" width="6.6640625" style="501" customWidth="1"/>
    <col min="6658" max="6658" width="85" style="501" customWidth="1"/>
    <col min="6659" max="6659" width="8.33203125" style="501" customWidth="1"/>
    <col min="6660" max="6660" width="9.5" style="501" bestFit="1" customWidth="1"/>
    <col min="6661" max="6661" width="12.6640625" style="501" customWidth="1"/>
    <col min="6662" max="6662" width="12.6640625" style="501" bestFit="1" customWidth="1"/>
    <col min="6663" max="6663" width="13.6640625" style="501" customWidth="1"/>
    <col min="6664" max="6664" width="13.1640625" style="501" bestFit="1" customWidth="1"/>
    <col min="6665" max="6665" width="17.1640625" style="501" customWidth="1"/>
    <col min="6666" max="6666" width="6.6640625" style="501" customWidth="1"/>
    <col min="6667" max="6673" width="15" style="501" customWidth="1"/>
    <col min="6674" max="6912" width="9.33203125" style="501"/>
    <col min="6913" max="6913" width="6.6640625" style="501" customWidth="1"/>
    <col min="6914" max="6914" width="85" style="501" customWidth="1"/>
    <col min="6915" max="6915" width="8.33203125" style="501" customWidth="1"/>
    <col min="6916" max="6916" width="9.5" style="501" bestFit="1" customWidth="1"/>
    <col min="6917" max="6917" width="12.6640625" style="501" customWidth="1"/>
    <col min="6918" max="6918" width="12.6640625" style="501" bestFit="1" customWidth="1"/>
    <col min="6919" max="6919" width="13.6640625" style="501" customWidth="1"/>
    <col min="6920" max="6920" width="13.1640625" style="501" bestFit="1" customWidth="1"/>
    <col min="6921" max="6921" width="17.1640625" style="501" customWidth="1"/>
    <col min="6922" max="6922" width="6.6640625" style="501" customWidth="1"/>
    <col min="6923" max="6929" width="15" style="501" customWidth="1"/>
    <col min="6930" max="7168" width="9.33203125" style="501"/>
    <col min="7169" max="7169" width="6.6640625" style="501" customWidth="1"/>
    <col min="7170" max="7170" width="85" style="501" customWidth="1"/>
    <col min="7171" max="7171" width="8.33203125" style="501" customWidth="1"/>
    <col min="7172" max="7172" width="9.5" style="501" bestFit="1" customWidth="1"/>
    <col min="7173" max="7173" width="12.6640625" style="501" customWidth="1"/>
    <col min="7174" max="7174" width="12.6640625" style="501" bestFit="1" customWidth="1"/>
    <col min="7175" max="7175" width="13.6640625" style="501" customWidth="1"/>
    <col min="7176" max="7176" width="13.1640625" style="501" bestFit="1" customWidth="1"/>
    <col min="7177" max="7177" width="17.1640625" style="501" customWidth="1"/>
    <col min="7178" max="7178" width="6.6640625" style="501" customWidth="1"/>
    <col min="7179" max="7185" width="15" style="501" customWidth="1"/>
    <col min="7186" max="7424" width="9.33203125" style="501"/>
    <col min="7425" max="7425" width="6.6640625" style="501" customWidth="1"/>
    <col min="7426" max="7426" width="85" style="501" customWidth="1"/>
    <col min="7427" max="7427" width="8.33203125" style="501" customWidth="1"/>
    <col min="7428" max="7428" width="9.5" style="501" bestFit="1" customWidth="1"/>
    <col min="7429" max="7429" width="12.6640625" style="501" customWidth="1"/>
    <col min="7430" max="7430" width="12.6640625" style="501" bestFit="1" customWidth="1"/>
    <col min="7431" max="7431" width="13.6640625" style="501" customWidth="1"/>
    <col min="7432" max="7432" width="13.1640625" style="501" bestFit="1" customWidth="1"/>
    <col min="7433" max="7433" width="17.1640625" style="501" customWidth="1"/>
    <col min="7434" max="7434" width="6.6640625" style="501" customWidth="1"/>
    <col min="7435" max="7441" width="15" style="501" customWidth="1"/>
    <col min="7442" max="7680" width="9.33203125" style="501"/>
    <col min="7681" max="7681" width="6.6640625" style="501" customWidth="1"/>
    <col min="7682" max="7682" width="85" style="501" customWidth="1"/>
    <col min="7683" max="7683" width="8.33203125" style="501" customWidth="1"/>
    <col min="7684" max="7684" width="9.5" style="501" bestFit="1" customWidth="1"/>
    <col min="7685" max="7685" width="12.6640625" style="501" customWidth="1"/>
    <col min="7686" max="7686" width="12.6640625" style="501" bestFit="1" customWidth="1"/>
    <col min="7687" max="7687" width="13.6640625" style="501" customWidth="1"/>
    <col min="7688" max="7688" width="13.1640625" style="501" bestFit="1" customWidth="1"/>
    <col min="7689" max="7689" width="17.1640625" style="501" customWidth="1"/>
    <col min="7690" max="7690" width="6.6640625" style="501" customWidth="1"/>
    <col min="7691" max="7697" width="15" style="501" customWidth="1"/>
    <col min="7698" max="7936" width="9.33203125" style="501"/>
    <col min="7937" max="7937" width="6.6640625" style="501" customWidth="1"/>
    <col min="7938" max="7938" width="85" style="501" customWidth="1"/>
    <col min="7939" max="7939" width="8.33203125" style="501" customWidth="1"/>
    <col min="7940" max="7940" width="9.5" style="501" bestFit="1" customWidth="1"/>
    <col min="7941" max="7941" width="12.6640625" style="501" customWidth="1"/>
    <col min="7942" max="7942" width="12.6640625" style="501" bestFit="1" customWidth="1"/>
    <col min="7943" max="7943" width="13.6640625" style="501" customWidth="1"/>
    <col min="7944" max="7944" width="13.1640625" style="501" bestFit="1" customWidth="1"/>
    <col min="7945" max="7945" width="17.1640625" style="501" customWidth="1"/>
    <col min="7946" max="7946" width="6.6640625" style="501" customWidth="1"/>
    <col min="7947" max="7953" width="15" style="501" customWidth="1"/>
    <col min="7954" max="8192" width="9.33203125" style="501"/>
    <col min="8193" max="8193" width="6.6640625" style="501" customWidth="1"/>
    <col min="8194" max="8194" width="85" style="501" customWidth="1"/>
    <col min="8195" max="8195" width="8.33203125" style="501" customWidth="1"/>
    <col min="8196" max="8196" width="9.5" style="501" bestFit="1" customWidth="1"/>
    <col min="8197" max="8197" width="12.6640625" style="501" customWidth="1"/>
    <col min="8198" max="8198" width="12.6640625" style="501" bestFit="1" customWidth="1"/>
    <col min="8199" max="8199" width="13.6640625" style="501" customWidth="1"/>
    <col min="8200" max="8200" width="13.1640625" style="501" bestFit="1" customWidth="1"/>
    <col min="8201" max="8201" width="17.1640625" style="501" customWidth="1"/>
    <col min="8202" max="8202" width="6.6640625" style="501" customWidth="1"/>
    <col min="8203" max="8209" width="15" style="501" customWidth="1"/>
    <col min="8210" max="8448" width="9.33203125" style="501"/>
    <col min="8449" max="8449" width="6.6640625" style="501" customWidth="1"/>
    <col min="8450" max="8450" width="85" style="501" customWidth="1"/>
    <col min="8451" max="8451" width="8.33203125" style="501" customWidth="1"/>
    <col min="8452" max="8452" width="9.5" style="501" bestFit="1" customWidth="1"/>
    <col min="8453" max="8453" width="12.6640625" style="501" customWidth="1"/>
    <col min="8454" max="8454" width="12.6640625" style="501" bestFit="1" customWidth="1"/>
    <col min="8455" max="8455" width="13.6640625" style="501" customWidth="1"/>
    <col min="8456" max="8456" width="13.1640625" style="501" bestFit="1" customWidth="1"/>
    <col min="8457" max="8457" width="17.1640625" style="501" customWidth="1"/>
    <col min="8458" max="8458" width="6.6640625" style="501" customWidth="1"/>
    <col min="8459" max="8465" width="15" style="501" customWidth="1"/>
    <col min="8466" max="8704" width="9.33203125" style="501"/>
    <col min="8705" max="8705" width="6.6640625" style="501" customWidth="1"/>
    <col min="8706" max="8706" width="85" style="501" customWidth="1"/>
    <col min="8707" max="8707" width="8.33203125" style="501" customWidth="1"/>
    <col min="8708" max="8708" width="9.5" style="501" bestFit="1" customWidth="1"/>
    <col min="8709" max="8709" width="12.6640625" style="501" customWidth="1"/>
    <col min="8710" max="8710" width="12.6640625" style="501" bestFit="1" customWidth="1"/>
    <col min="8711" max="8711" width="13.6640625" style="501" customWidth="1"/>
    <col min="8712" max="8712" width="13.1640625" style="501" bestFit="1" customWidth="1"/>
    <col min="8713" max="8713" width="17.1640625" style="501" customWidth="1"/>
    <col min="8714" max="8714" width="6.6640625" style="501" customWidth="1"/>
    <col min="8715" max="8721" width="15" style="501" customWidth="1"/>
    <col min="8722" max="8960" width="9.33203125" style="501"/>
    <col min="8961" max="8961" width="6.6640625" style="501" customWidth="1"/>
    <col min="8962" max="8962" width="85" style="501" customWidth="1"/>
    <col min="8963" max="8963" width="8.33203125" style="501" customWidth="1"/>
    <col min="8964" max="8964" width="9.5" style="501" bestFit="1" customWidth="1"/>
    <col min="8965" max="8965" width="12.6640625" style="501" customWidth="1"/>
    <col min="8966" max="8966" width="12.6640625" style="501" bestFit="1" customWidth="1"/>
    <col min="8967" max="8967" width="13.6640625" style="501" customWidth="1"/>
    <col min="8968" max="8968" width="13.1640625" style="501" bestFit="1" customWidth="1"/>
    <col min="8969" max="8969" width="17.1640625" style="501" customWidth="1"/>
    <col min="8970" max="8970" width="6.6640625" style="501" customWidth="1"/>
    <col min="8971" max="8977" width="15" style="501" customWidth="1"/>
    <col min="8978" max="9216" width="9.33203125" style="501"/>
    <col min="9217" max="9217" width="6.6640625" style="501" customWidth="1"/>
    <col min="9218" max="9218" width="85" style="501" customWidth="1"/>
    <col min="9219" max="9219" width="8.33203125" style="501" customWidth="1"/>
    <col min="9220" max="9220" width="9.5" style="501" bestFit="1" customWidth="1"/>
    <col min="9221" max="9221" width="12.6640625" style="501" customWidth="1"/>
    <col min="9222" max="9222" width="12.6640625" style="501" bestFit="1" customWidth="1"/>
    <col min="9223" max="9223" width="13.6640625" style="501" customWidth="1"/>
    <col min="9224" max="9224" width="13.1640625" style="501" bestFit="1" customWidth="1"/>
    <col min="9225" max="9225" width="17.1640625" style="501" customWidth="1"/>
    <col min="9226" max="9226" width="6.6640625" style="501" customWidth="1"/>
    <col min="9227" max="9233" width="15" style="501" customWidth="1"/>
    <col min="9234" max="9472" width="9.33203125" style="501"/>
    <col min="9473" max="9473" width="6.6640625" style="501" customWidth="1"/>
    <col min="9474" max="9474" width="85" style="501" customWidth="1"/>
    <col min="9475" max="9475" width="8.33203125" style="501" customWidth="1"/>
    <col min="9476" max="9476" width="9.5" style="501" bestFit="1" customWidth="1"/>
    <col min="9477" max="9477" width="12.6640625" style="501" customWidth="1"/>
    <col min="9478" max="9478" width="12.6640625" style="501" bestFit="1" customWidth="1"/>
    <col min="9479" max="9479" width="13.6640625" style="501" customWidth="1"/>
    <col min="9480" max="9480" width="13.1640625" style="501" bestFit="1" customWidth="1"/>
    <col min="9481" max="9481" width="17.1640625" style="501" customWidth="1"/>
    <col min="9482" max="9482" width="6.6640625" style="501" customWidth="1"/>
    <col min="9483" max="9489" width="15" style="501" customWidth="1"/>
    <col min="9490" max="9728" width="9.33203125" style="501"/>
    <col min="9729" max="9729" width="6.6640625" style="501" customWidth="1"/>
    <col min="9730" max="9730" width="85" style="501" customWidth="1"/>
    <col min="9731" max="9731" width="8.33203125" style="501" customWidth="1"/>
    <col min="9732" max="9732" width="9.5" style="501" bestFit="1" customWidth="1"/>
    <col min="9733" max="9733" width="12.6640625" style="501" customWidth="1"/>
    <col min="9734" max="9734" width="12.6640625" style="501" bestFit="1" customWidth="1"/>
    <col min="9735" max="9735" width="13.6640625" style="501" customWidth="1"/>
    <col min="9736" max="9736" width="13.1640625" style="501" bestFit="1" customWidth="1"/>
    <col min="9737" max="9737" width="17.1640625" style="501" customWidth="1"/>
    <col min="9738" max="9738" width="6.6640625" style="501" customWidth="1"/>
    <col min="9739" max="9745" width="15" style="501" customWidth="1"/>
    <col min="9746" max="9984" width="9.33203125" style="501"/>
    <col min="9985" max="9985" width="6.6640625" style="501" customWidth="1"/>
    <col min="9986" max="9986" width="85" style="501" customWidth="1"/>
    <col min="9987" max="9987" width="8.33203125" style="501" customWidth="1"/>
    <col min="9988" max="9988" width="9.5" style="501" bestFit="1" customWidth="1"/>
    <col min="9989" max="9989" width="12.6640625" style="501" customWidth="1"/>
    <col min="9990" max="9990" width="12.6640625" style="501" bestFit="1" customWidth="1"/>
    <col min="9991" max="9991" width="13.6640625" style="501" customWidth="1"/>
    <col min="9992" max="9992" width="13.1640625" style="501" bestFit="1" customWidth="1"/>
    <col min="9993" max="9993" width="17.1640625" style="501" customWidth="1"/>
    <col min="9994" max="9994" width="6.6640625" style="501" customWidth="1"/>
    <col min="9995" max="10001" width="15" style="501" customWidth="1"/>
    <col min="10002" max="10240" width="9.33203125" style="501"/>
    <col min="10241" max="10241" width="6.6640625" style="501" customWidth="1"/>
    <col min="10242" max="10242" width="85" style="501" customWidth="1"/>
    <col min="10243" max="10243" width="8.33203125" style="501" customWidth="1"/>
    <col min="10244" max="10244" width="9.5" style="501" bestFit="1" customWidth="1"/>
    <col min="10245" max="10245" width="12.6640625" style="501" customWidth="1"/>
    <col min="10246" max="10246" width="12.6640625" style="501" bestFit="1" customWidth="1"/>
    <col min="10247" max="10247" width="13.6640625" style="501" customWidth="1"/>
    <col min="10248" max="10248" width="13.1640625" style="501" bestFit="1" customWidth="1"/>
    <col min="10249" max="10249" width="17.1640625" style="501" customWidth="1"/>
    <col min="10250" max="10250" width="6.6640625" style="501" customWidth="1"/>
    <col min="10251" max="10257" width="15" style="501" customWidth="1"/>
    <col min="10258" max="10496" width="9.33203125" style="501"/>
    <col min="10497" max="10497" width="6.6640625" style="501" customWidth="1"/>
    <col min="10498" max="10498" width="85" style="501" customWidth="1"/>
    <col min="10499" max="10499" width="8.33203125" style="501" customWidth="1"/>
    <col min="10500" max="10500" width="9.5" style="501" bestFit="1" customWidth="1"/>
    <col min="10501" max="10501" width="12.6640625" style="501" customWidth="1"/>
    <col min="10502" max="10502" width="12.6640625" style="501" bestFit="1" customWidth="1"/>
    <col min="10503" max="10503" width="13.6640625" style="501" customWidth="1"/>
    <col min="10504" max="10504" width="13.1640625" style="501" bestFit="1" customWidth="1"/>
    <col min="10505" max="10505" width="17.1640625" style="501" customWidth="1"/>
    <col min="10506" max="10506" width="6.6640625" style="501" customWidth="1"/>
    <col min="10507" max="10513" width="15" style="501" customWidth="1"/>
    <col min="10514" max="10752" width="9.33203125" style="501"/>
    <col min="10753" max="10753" width="6.6640625" style="501" customWidth="1"/>
    <col min="10754" max="10754" width="85" style="501" customWidth="1"/>
    <col min="10755" max="10755" width="8.33203125" style="501" customWidth="1"/>
    <col min="10756" max="10756" width="9.5" style="501" bestFit="1" customWidth="1"/>
    <col min="10757" max="10757" width="12.6640625" style="501" customWidth="1"/>
    <col min="10758" max="10758" width="12.6640625" style="501" bestFit="1" customWidth="1"/>
    <col min="10759" max="10759" width="13.6640625" style="501" customWidth="1"/>
    <col min="10760" max="10760" width="13.1640625" style="501" bestFit="1" customWidth="1"/>
    <col min="10761" max="10761" width="17.1640625" style="501" customWidth="1"/>
    <col min="10762" max="10762" width="6.6640625" style="501" customWidth="1"/>
    <col min="10763" max="10769" width="15" style="501" customWidth="1"/>
    <col min="10770" max="11008" width="9.33203125" style="501"/>
    <col min="11009" max="11009" width="6.6640625" style="501" customWidth="1"/>
    <col min="11010" max="11010" width="85" style="501" customWidth="1"/>
    <col min="11011" max="11011" width="8.33203125" style="501" customWidth="1"/>
    <col min="11012" max="11012" width="9.5" style="501" bestFit="1" customWidth="1"/>
    <col min="11013" max="11013" width="12.6640625" style="501" customWidth="1"/>
    <col min="11014" max="11014" width="12.6640625" style="501" bestFit="1" customWidth="1"/>
    <col min="11015" max="11015" width="13.6640625" style="501" customWidth="1"/>
    <col min="11016" max="11016" width="13.1640625" style="501" bestFit="1" customWidth="1"/>
    <col min="11017" max="11017" width="17.1640625" style="501" customWidth="1"/>
    <col min="11018" max="11018" width="6.6640625" style="501" customWidth="1"/>
    <col min="11019" max="11025" width="15" style="501" customWidth="1"/>
    <col min="11026" max="11264" width="9.33203125" style="501"/>
    <col min="11265" max="11265" width="6.6640625" style="501" customWidth="1"/>
    <col min="11266" max="11266" width="85" style="501" customWidth="1"/>
    <col min="11267" max="11267" width="8.33203125" style="501" customWidth="1"/>
    <col min="11268" max="11268" width="9.5" style="501" bestFit="1" customWidth="1"/>
    <col min="11269" max="11269" width="12.6640625" style="501" customWidth="1"/>
    <col min="11270" max="11270" width="12.6640625" style="501" bestFit="1" customWidth="1"/>
    <col min="11271" max="11271" width="13.6640625" style="501" customWidth="1"/>
    <col min="11272" max="11272" width="13.1640625" style="501" bestFit="1" customWidth="1"/>
    <col min="11273" max="11273" width="17.1640625" style="501" customWidth="1"/>
    <col min="11274" max="11274" width="6.6640625" style="501" customWidth="1"/>
    <col min="11275" max="11281" width="15" style="501" customWidth="1"/>
    <col min="11282" max="11520" width="9.33203125" style="501"/>
    <col min="11521" max="11521" width="6.6640625" style="501" customWidth="1"/>
    <col min="11522" max="11522" width="85" style="501" customWidth="1"/>
    <col min="11523" max="11523" width="8.33203125" style="501" customWidth="1"/>
    <col min="11524" max="11524" width="9.5" style="501" bestFit="1" customWidth="1"/>
    <col min="11525" max="11525" width="12.6640625" style="501" customWidth="1"/>
    <col min="11526" max="11526" width="12.6640625" style="501" bestFit="1" customWidth="1"/>
    <col min="11527" max="11527" width="13.6640625" style="501" customWidth="1"/>
    <col min="11528" max="11528" width="13.1640625" style="501" bestFit="1" customWidth="1"/>
    <col min="11529" max="11529" width="17.1640625" style="501" customWidth="1"/>
    <col min="11530" max="11530" width="6.6640625" style="501" customWidth="1"/>
    <col min="11531" max="11537" width="15" style="501" customWidth="1"/>
    <col min="11538" max="11776" width="9.33203125" style="501"/>
    <col min="11777" max="11777" width="6.6640625" style="501" customWidth="1"/>
    <col min="11778" max="11778" width="85" style="501" customWidth="1"/>
    <col min="11779" max="11779" width="8.33203125" style="501" customWidth="1"/>
    <col min="11780" max="11780" width="9.5" style="501" bestFit="1" customWidth="1"/>
    <col min="11781" max="11781" width="12.6640625" style="501" customWidth="1"/>
    <col min="11782" max="11782" width="12.6640625" style="501" bestFit="1" customWidth="1"/>
    <col min="11783" max="11783" width="13.6640625" style="501" customWidth="1"/>
    <col min="11784" max="11784" width="13.1640625" style="501" bestFit="1" customWidth="1"/>
    <col min="11785" max="11785" width="17.1640625" style="501" customWidth="1"/>
    <col min="11786" max="11786" width="6.6640625" style="501" customWidth="1"/>
    <col min="11787" max="11793" width="15" style="501" customWidth="1"/>
    <col min="11794" max="12032" width="9.33203125" style="501"/>
    <col min="12033" max="12033" width="6.6640625" style="501" customWidth="1"/>
    <col min="12034" max="12034" width="85" style="501" customWidth="1"/>
    <col min="12035" max="12035" width="8.33203125" style="501" customWidth="1"/>
    <col min="12036" max="12036" width="9.5" style="501" bestFit="1" customWidth="1"/>
    <col min="12037" max="12037" width="12.6640625" style="501" customWidth="1"/>
    <col min="12038" max="12038" width="12.6640625" style="501" bestFit="1" customWidth="1"/>
    <col min="12039" max="12039" width="13.6640625" style="501" customWidth="1"/>
    <col min="12040" max="12040" width="13.1640625" style="501" bestFit="1" customWidth="1"/>
    <col min="12041" max="12041" width="17.1640625" style="501" customWidth="1"/>
    <col min="12042" max="12042" width="6.6640625" style="501" customWidth="1"/>
    <col min="12043" max="12049" width="15" style="501" customWidth="1"/>
    <col min="12050" max="12288" width="9.33203125" style="501"/>
    <col min="12289" max="12289" width="6.6640625" style="501" customWidth="1"/>
    <col min="12290" max="12290" width="85" style="501" customWidth="1"/>
    <col min="12291" max="12291" width="8.33203125" style="501" customWidth="1"/>
    <col min="12292" max="12292" width="9.5" style="501" bestFit="1" customWidth="1"/>
    <col min="12293" max="12293" width="12.6640625" style="501" customWidth="1"/>
    <col min="12294" max="12294" width="12.6640625" style="501" bestFit="1" customWidth="1"/>
    <col min="12295" max="12295" width="13.6640625" style="501" customWidth="1"/>
    <col min="12296" max="12296" width="13.1640625" style="501" bestFit="1" customWidth="1"/>
    <col min="12297" max="12297" width="17.1640625" style="501" customWidth="1"/>
    <col min="12298" max="12298" width="6.6640625" style="501" customWidth="1"/>
    <col min="12299" max="12305" width="15" style="501" customWidth="1"/>
    <col min="12306" max="12544" width="9.33203125" style="501"/>
    <col min="12545" max="12545" width="6.6640625" style="501" customWidth="1"/>
    <col min="12546" max="12546" width="85" style="501" customWidth="1"/>
    <col min="12547" max="12547" width="8.33203125" style="501" customWidth="1"/>
    <col min="12548" max="12548" width="9.5" style="501" bestFit="1" customWidth="1"/>
    <col min="12549" max="12549" width="12.6640625" style="501" customWidth="1"/>
    <col min="12550" max="12550" width="12.6640625" style="501" bestFit="1" customWidth="1"/>
    <col min="12551" max="12551" width="13.6640625" style="501" customWidth="1"/>
    <col min="12552" max="12552" width="13.1640625" style="501" bestFit="1" customWidth="1"/>
    <col min="12553" max="12553" width="17.1640625" style="501" customWidth="1"/>
    <col min="12554" max="12554" width="6.6640625" style="501" customWidth="1"/>
    <col min="12555" max="12561" width="15" style="501" customWidth="1"/>
    <col min="12562" max="12800" width="9.33203125" style="501"/>
    <col min="12801" max="12801" width="6.6640625" style="501" customWidth="1"/>
    <col min="12802" max="12802" width="85" style="501" customWidth="1"/>
    <col min="12803" max="12803" width="8.33203125" style="501" customWidth="1"/>
    <col min="12804" max="12804" width="9.5" style="501" bestFit="1" customWidth="1"/>
    <col min="12805" max="12805" width="12.6640625" style="501" customWidth="1"/>
    <col min="12806" max="12806" width="12.6640625" style="501" bestFit="1" customWidth="1"/>
    <col min="12807" max="12807" width="13.6640625" style="501" customWidth="1"/>
    <col min="12808" max="12808" width="13.1640625" style="501" bestFit="1" customWidth="1"/>
    <col min="12809" max="12809" width="17.1640625" style="501" customWidth="1"/>
    <col min="12810" max="12810" width="6.6640625" style="501" customWidth="1"/>
    <col min="12811" max="12817" width="15" style="501" customWidth="1"/>
    <col min="12818" max="13056" width="9.33203125" style="501"/>
    <col min="13057" max="13057" width="6.6640625" style="501" customWidth="1"/>
    <col min="13058" max="13058" width="85" style="501" customWidth="1"/>
    <col min="13059" max="13059" width="8.33203125" style="501" customWidth="1"/>
    <col min="13060" max="13060" width="9.5" style="501" bestFit="1" customWidth="1"/>
    <col min="13061" max="13061" width="12.6640625" style="501" customWidth="1"/>
    <col min="13062" max="13062" width="12.6640625" style="501" bestFit="1" customWidth="1"/>
    <col min="13063" max="13063" width="13.6640625" style="501" customWidth="1"/>
    <col min="13064" max="13064" width="13.1640625" style="501" bestFit="1" customWidth="1"/>
    <col min="13065" max="13065" width="17.1640625" style="501" customWidth="1"/>
    <col min="13066" max="13066" width="6.6640625" style="501" customWidth="1"/>
    <col min="13067" max="13073" width="15" style="501" customWidth="1"/>
    <col min="13074" max="13312" width="9.33203125" style="501"/>
    <col min="13313" max="13313" width="6.6640625" style="501" customWidth="1"/>
    <col min="13314" max="13314" width="85" style="501" customWidth="1"/>
    <col min="13315" max="13315" width="8.33203125" style="501" customWidth="1"/>
    <col min="13316" max="13316" width="9.5" style="501" bestFit="1" customWidth="1"/>
    <col min="13317" max="13317" width="12.6640625" style="501" customWidth="1"/>
    <col min="13318" max="13318" width="12.6640625" style="501" bestFit="1" customWidth="1"/>
    <col min="13319" max="13319" width="13.6640625" style="501" customWidth="1"/>
    <col min="13320" max="13320" width="13.1640625" style="501" bestFit="1" customWidth="1"/>
    <col min="13321" max="13321" width="17.1640625" style="501" customWidth="1"/>
    <col min="13322" max="13322" width="6.6640625" style="501" customWidth="1"/>
    <col min="13323" max="13329" width="15" style="501" customWidth="1"/>
    <col min="13330" max="13568" width="9.33203125" style="501"/>
    <col min="13569" max="13569" width="6.6640625" style="501" customWidth="1"/>
    <col min="13570" max="13570" width="85" style="501" customWidth="1"/>
    <col min="13571" max="13571" width="8.33203125" style="501" customWidth="1"/>
    <col min="13572" max="13572" width="9.5" style="501" bestFit="1" customWidth="1"/>
    <col min="13573" max="13573" width="12.6640625" style="501" customWidth="1"/>
    <col min="13574" max="13574" width="12.6640625" style="501" bestFit="1" customWidth="1"/>
    <col min="13575" max="13575" width="13.6640625" style="501" customWidth="1"/>
    <col min="13576" max="13576" width="13.1640625" style="501" bestFit="1" customWidth="1"/>
    <col min="13577" max="13577" width="17.1640625" style="501" customWidth="1"/>
    <col min="13578" max="13578" width="6.6640625" style="501" customWidth="1"/>
    <col min="13579" max="13585" width="15" style="501" customWidth="1"/>
    <col min="13586" max="13824" width="9.33203125" style="501"/>
    <col min="13825" max="13825" width="6.6640625" style="501" customWidth="1"/>
    <col min="13826" max="13826" width="85" style="501" customWidth="1"/>
    <col min="13827" max="13827" width="8.33203125" style="501" customWidth="1"/>
    <col min="13828" max="13828" width="9.5" style="501" bestFit="1" customWidth="1"/>
    <col min="13829" max="13829" width="12.6640625" style="501" customWidth="1"/>
    <col min="13830" max="13830" width="12.6640625" style="501" bestFit="1" customWidth="1"/>
    <col min="13831" max="13831" width="13.6640625" style="501" customWidth="1"/>
    <col min="13832" max="13832" width="13.1640625" style="501" bestFit="1" customWidth="1"/>
    <col min="13833" max="13833" width="17.1640625" style="501" customWidth="1"/>
    <col min="13834" max="13834" width="6.6640625" style="501" customWidth="1"/>
    <col min="13835" max="13841" width="15" style="501" customWidth="1"/>
    <col min="13842" max="14080" width="9.33203125" style="501"/>
    <col min="14081" max="14081" width="6.6640625" style="501" customWidth="1"/>
    <col min="14082" max="14082" width="85" style="501" customWidth="1"/>
    <col min="14083" max="14083" width="8.33203125" style="501" customWidth="1"/>
    <col min="14084" max="14084" width="9.5" style="501" bestFit="1" customWidth="1"/>
    <col min="14085" max="14085" width="12.6640625" style="501" customWidth="1"/>
    <col min="14086" max="14086" width="12.6640625" style="501" bestFit="1" customWidth="1"/>
    <col min="14087" max="14087" width="13.6640625" style="501" customWidth="1"/>
    <col min="14088" max="14088" width="13.1640625" style="501" bestFit="1" customWidth="1"/>
    <col min="14089" max="14089" width="17.1640625" style="501" customWidth="1"/>
    <col min="14090" max="14090" width="6.6640625" style="501" customWidth="1"/>
    <col min="14091" max="14097" width="15" style="501" customWidth="1"/>
    <col min="14098" max="14336" width="9.33203125" style="501"/>
    <col min="14337" max="14337" width="6.6640625" style="501" customWidth="1"/>
    <col min="14338" max="14338" width="85" style="501" customWidth="1"/>
    <col min="14339" max="14339" width="8.33203125" style="501" customWidth="1"/>
    <col min="14340" max="14340" width="9.5" style="501" bestFit="1" customWidth="1"/>
    <col min="14341" max="14341" width="12.6640625" style="501" customWidth="1"/>
    <col min="14342" max="14342" width="12.6640625" style="501" bestFit="1" customWidth="1"/>
    <col min="14343" max="14343" width="13.6640625" style="501" customWidth="1"/>
    <col min="14344" max="14344" width="13.1640625" style="501" bestFit="1" customWidth="1"/>
    <col min="14345" max="14345" width="17.1640625" style="501" customWidth="1"/>
    <col min="14346" max="14346" width="6.6640625" style="501" customWidth="1"/>
    <col min="14347" max="14353" width="15" style="501" customWidth="1"/>
    <col min="14354" max="14592" width="9.33203125" style="501"/>
    <col min="14593" max="14593" width="6.6640625" style="501" customWidth="1"/>
    <col min="14594" max="14594" width="85" style="501" customWidth="1"/>
    <col min="14595" max="14595" width="8.33203125" style="501" customWidth="1"/>
    <col min="14596" max="14596" width="9.5" style="501" bestFit="1" customWidth="1"/>
    <col min="14597" max="14597" width="12.6640625" style="501" customWidth="1"/>
    <col min="14598" max="14598" width="12.6640625" style="501" bestFit="1" customWidth="1"/>
    <col min="14599" max="14599" width="13.6640625" style="501" customWidth="1"/>
    <col min="14600" max="14600" width="13.1640625" style="501" bestFit="1" customWidth="1"/>
    <col min="14601" max="14601" width="17.1640625" style="501" customWidth="1"/>
    <col min="14602" max="14602" width="6.6640625" style="501" customWidth="1"/>
    <col min="14603" max="14609" width="15" style="501" customWidth="1"/>
    <col min="14610" max="14848" width="9.33203125" style="501"/>
    <col min="14849" max="14849" width="6.6640625" style="501" customWidth="1"/>
    <col min="14850" max="14850" width="85" style="501" customWidth="1"/>
    <col min="14851" max="14851" width="8.33203125" style="501" customWidth="1"/>
    <col min="14852" max="14852" width="9.5" style="501" bestFit="1" customWidth="1"/>
    <col min="14853" max="14853" width="12.6640625" style="501" customWidth="1"/>
    <col min="14854" max="14854" width="12.6640625" style="501" bestFit="1" customWidth="1"/>
    <col min="14855" max="14855" width="13.6640625" style="501" customWidth="1"/>
    <col min="14856" max="14856" width="13.1640625" style="501" bestFit="1" customWidth="1"/>
    <col min="14857" max="14857" width="17.1640625" style="501" customWidth="1"/>
    <col min="14858" max="14858" width="6.6640625" style="501" customWidth="1"/>
    <col min="14859" max="14865" width="15" style="501" customWidth="1"/>
    <col min="14866" max="15104" width="9.33203125" style="501"/>
    <col min="15105" max="15105" width="6.6640625" style="501" customWidth="1"/>
    <col min="15106" max="15106" width="85" style="501" customWidth="1"/>
    <col min="15107" max="15107" width="8.33203125" style="501" customWidth="1"/>
    <col min="15108" max="15108" width="9.5" style="501" bestFit="1" customWidth="1"/>
    <col min="15109" max="15109" width="12.6640625" style="501" customWidth="1"/>
    <col min="15110" max="15110" width="12.6640625" style="501" bestFit="1" customWidth="1"/>
    <col min="15111" max="15111" width="13.6640625" style="501" customWidth="1"/>
    <col min="15112" max="15112" width="13.1640625" style="501" bestFit="1" customWidth="1"/>
    <col min="15113" max="15113" width="17.1640625" style="501" customWidth="1"/>
    <col min="15114" max="15114" width="6.6640625" style="501" customWidth="1"/>
    <col min="15115" max="15121" width="15" style="501" customWidth="1"/>
    <col min="15122" max="15360" width="9.33203125" style="501"/>
    <col min="15361" max="15361" width="6.6640625" style="501" customWidth="1"/>
    <col min="15362" max="15362" width="85" style="501" customWidth="1"/>
    <col min="15363" max="15363" width="8.33203125" style="501" customWidth="1"/>
    <col min="15364" max="15364" width="9.5" style="501" bestFit="1" customWidth="1"/>
    <col min="15365" max="15365" width="12.6640625" style="501" customWidth="1"/>
    <col min="15366" max="15366" width="12.6640625" style="501" bestFit="1" customWidth="1"/>
    <col min="15367" max="15367" width="13.6640625" style="501" customWidth="1"/>
    <col min="15368" max="15368" width="13.1640625" style="501" bestFit="1" customWidth="1"/>
    <col min="15369" max="15369" width="17.1640625" style="501" customWidth="1"/>
    <col min="15370" max="15370" width="6.6640625" style="501" customWidth="1"/>
    <col min="15371" max="15377" width="15" style="501" customWidth="1"/>
    <col min="15378" max="15616" width="9.33203125" style="501"/>
    <col min="15617" max="15617" width="6.6640625" style="501" customWidth="1"/>
    <col min="15618" max="15618" width="85" style="501" customWidth="1"/>
    <col min="15619" max="15619" width="8.33203125" style="501" customWidth="1"/>
    <col min="15620" max="15620" width="9.5" style="501" bestFit="1" customWidth="1"/>
    <col min="15621" max="15621" width="12.6640625" style="501" customWidth="1"/>
    <col min="15622" max="15622" width="12.6640625" style="501" bestFit="1" customWidth="1"/>
    <col min="15623" max="15623" width="13.6640625" style="501" customWidth="1"/>
    <col min="15624" max="15624" width="13.1640625" style="501" bestFit="1" customWidth="1"/>
    <col min="15625" max="15625" width="17.1640625" style="501" customWidth="1"/>
    <col min="15626" max="15626" width="6.6640625" style="501" customWidth="1"/>
    <col min="15627" max="15633" width="15" style="501" customWidth="1"/>
    <col min="15634" max="15872" width="9.33203125" style="501"/>
    <col min="15873" max="15873" width="6.6640625" style="501" customWidth="1"/>
    <col min="15874" max="15874" width="85" style="501" customWidth="1"/>
    <col min="15875" max="15875" width="8.33203125" style="501" customWidth="1"/>
    <col min="15876" max="15876" width="9.5" style="501" bestFit="1" customWidth="1"/>
    <col min="15877" max="15877" width="12.6640625" style="501" customWidth="1"/>
    <col min="15878" max="15878" width="12.6640625" style="501" bestFit="1" customWidth="1"/>
    <col min="15879" max="15879" width="13.6640625" style="501" customWidth="1"/>
    <col min="15880" max="15880" width="13.1640625" style="501" bestFit="1" customWidth="1"/>
    <col min="15881" max="15881" width="17.1640625" style="501" customWidth="1"/>
    <col min="15882" max="15882" width="6.6640625" style="501" customWidth="1"/>
    <col min="15883" max="15889" width="15" style="501" customWidth="1"/>
    <col min="15890" max="16128" width="9.33203125" style="501"/>
    <col min="16129" max="16129" width="6.6640625" style="501" customWidth="1"/>
    <col min="16130" max="16130" width="85" style="501" customWidth="1"/>
    <col min="16131" max="16131" width="8.33203125" style="501" customWidth="1"/>
    <col min="16132" max="16132" width="9.5" style="501" bestFit="1" customWidth="1"/>
    <col min="16133" max="16133" width="12.6640625" style="501" customWidth="1"/>
    <col min="16134" max="16134" width="12.6640625" style="501" bestFit="1" customWidth="1"/>
    <col min="16135" max="16135" width="13.6640625" style="501" customWidth="1"/>
    <col min="16136" max="16136" width="13.1640625" style="501" bestFit="1" customWidth="1"/>
    <col min="16137" max="16137" width="17.1640625" style="501" customWidth="1"/>
    <col min="16138" max="16138" width="6.6640625" style="501" customWidth="1"/>
    <col min="16139" max="16145" width="15" style="501" customWidth="1"/>
    <col min="16146" max="16384" width="9.33203125" style="501"/>
  </cols>
  <sheetData>
    <row r="1" spans="1:16" ht="20.25" customHeight="1">
      <c r="A1" s="492"/>
      <c r="B1" s="493" t="s">
        <v>1147</v>
      </c>
      <c r="C1" s="492"/>
      <c r="D1" s="494"/>
      <c r="E1" s="492"/>
      <c r="F1" s="492"/>
      <c r="G1" s="492"/>
      <c r="H1" s="492"/>
      <c r="I1" s="492"/>
      <c r="J1" s="492"/>
      <c r="K1" s="495"/>
      <c r="L1" s="496" t="s">
        <v>1180</v>
      </c>
      <c r="M1" s="497">
        <v>1</v>
      </c>
      <c r="N1" s="498"/>
      <c r="O1" s="499"/>
    </row>
    <row r="2" spans="1:16" ht="15" customHeight="1">
      <c r="A2" s="492"/>
      <c r="B2" s="502"/>
      <c r="C2" s="503"/>
      <c r="D2" s="504"/>
      <c r="E2" s="503"/>
      <c r="F2" s="503"/>
      <c r="G2" s="503"/>
      <c r="H2" s="503"/>
      <c r="I2" s="503"/>
      <c r="J2" s="492"/>
      <c r="K2" s="495"/>
      <c r="L2" s="496" t="s">
        <v>1153</v>
      </c>
      <c r="M2" s="505">
        <v>0</v>
      </c>
      <c r="N2" s="506"/>
      <c r="O2" s="506"/>
    </row>
    <row r="3" spans="1:16" s="515" customFormat="1" ht="20.25" customHeight="1">
      <c r="A3" s="507"/>
      <c r="B3" s="508" t="s">
        <v>1318</v>
      </c>
      <c r="C3" s="509"/>
      <c r="D3" s="510"/>
      <c r="E3" s="511"/>
      <c r="F3" s="511"/>
      <c r="G3" s="511"/>
      <c r="H3" s="511"/>
      <c r="I3" s="511"/>
      <c r="J3" s="507"/>
      <c r="K3" s="512"/>
      <c r="L3" s="512"/>
      <c r="M3" s="512"/>
      <c r="N3" s="513"/>
      <c r="O3" s="513"/>
      <c r="P3" s="514"/>
    </row>
    <row r="4" spans="1:16" ht="12.75" customHeight="1">
      <c r="A4" s="516"/>
      <c r="B4" s="517"/>
      <c r="C4" s="782" t="s">
        <v>1181</v>
      </c>
      <c r="D4" s="784" t="s">
        <v>1182</v>
      </c>
      <c r="E4" s="518" t="s">
        <v>1160</v>
      </c>
      <c r="F4" s="518" t="s">
        <v>1183</v>
      </c>
      <c r="G4" s="518" t="s">
        <v>1184</v>
      </c>
      <c r="H4" s="518" t="s">
        <v>1183</v>
      </c>
      <c r="I4" s="518" t="s">
        <v>1185</v>
      </c>
      <c r="J4" s="492"/>
      <c r="K4" s="786" t="s">
        <v>1186</v>
      </c>
      <c r="L4" s="780" t="s">
        <v>1187</v>
      </c>
      <c r="M4" s="786" t="s">
        <v>1188</v>
      </c>
      <c r="N4" s="780" t="s">
        <v>1189</v>
      </c>
      <c r="O4" s="780" t="s">
        <v>1190</v>
      </c>
    </row>
    <row r="5" spans="1:16" s="522" customFormat="1" ht="12.75" customHeight="1">
      <c r="A5" s="519"/>
      <c r="B5" s="520"/>
      <c r="C5" s="783"/>
      <c r="D5" s="785"/>
      <c r="E5" s="521" t="s">
        <v>1191</v>
      </c>
      <c r="F5" s="521" t="s">
        <v>1192</v>
      </c>
      <c r="G5" s="521" t="s">
        <v>1191</v>
      </c>
      <c r="H5" s="521" t="s">
        <v>1193</v>
      </c>
      <c r="I5" s="521" t="s">
        <v>1194</v>
      </c>
      <c r="J5" s="494"/>
      <c r="K5" s="786"/>
      <c r="L5" s="780"/>
      <c r="M5" s="786"/>
      <c r="N5" s="780"/>
      <c r="O5" s="780"/>
      <c r="P5" s="781"/>
    </row>
    <row r="6" spans="1:16" s="532" customFormat="1" ht="15" customHeight="1">
      <c r="A6" s="523" t="s">
        <v>1195</v>
      </c>
      <c r="B6" s="524"/>
      <c r="C6" s="525"/>
      <c r="D6" s="526"/>
      <c r="E6" s="526"/>
      <c r="F6" s="526"/>
      <c r="G6" s="526"/>
      <c r="H6" s="526"/>
      <c r="I6" s="526"/>
      <c r="J6" s="527"/>
      <c r="K6" s="528"/>
      <c r="L6" s="529"/>
      <c r="M6" s="530"/>
      <c r="N6" s="531"/>
      <c r="O6" s="528"/>
      <c r="P6" s="781"/>
    </row>
    <row r="7" spans="1:16" ht="15">
      <c r="A7" s="533">
        <v>1</v>
      </c>
      <c r="B7" s="534" t="s">
        <v>1196</v>
      </c>
      <c r="C7" s="535"/>
      <c r="D7" s="533"/>
      <c r="E7" s="536"/>
      <c r="F7" s="536"/>
      <c r="G7" s="537"/>
      <c r="H7" s="536"/>
      <c r="I7" s="536"/>
      <c r="J7" s="492"/>
      <c r="K7" s="538"/>
      <c r="L7" s="539"/>
      <c r="M7" s="538"/>
      <c r="N7" s="540"/>
      <c r="O7" s="540"/>
      <c r="P7" s="541"/>
    </row>
    <row r="8" spans="1:16" ht="15">
      <c r="A8" s="533">
        <f>A7+1</f>
        <v>2</v>
      </c>
      <c r="B8" s="503" t="s">
        <v>1197</v>
      </c>
      <c r="C8" s="542" t="s">
        <v>257</v>
      </c>
      <c r="D8" s="533">
        <v>30</v>
      </c>
      <c r="E8" s="543"/>
      <c r="F8" s="536">
        <f t="shared" ref="F8:F15" si="0">D8*E8</f>
        <v>0</v>
      </c>
      <c r="G8" s="544"/>
      <c r="H8" s="536">
        <f t="shared" ref="H8:H15" si="1">D8*G8</f>
        <v>0</v>
      </c>
      <c r="I8" s="536">
        <f t="shared" ref="I8:I15" si="2">F8+H8</f>
        <v>0</v>
      </c>
      <c r="J8" s="545"/>
      <c r="K8" s="546">
        <v>118</v>
      </c>
      <c r="L8" s="547"/>
      <c r="M8" s="546">
        <v>62</v>
      </c>
      <c r="N8" s="548"/>
      <c r="O8" s="548"/>
      <c r="P8" s="541"/>
    </row>
    <row r="9" spans="1:16" ht="15">
      <c r="A9" s="533">
        <f t="shared" ref="A9:A72" si="3">A8+1</f>
        <v>3</v>
      </c>
      <c r="B9" s="503" t="s">
        <v>1198</v>
      </c>
      <c r="C9" s="542" t="s">
        <v>257</v>
      </c>
      <c r="D9" s="533">
        <v>60</v>
      </c>
      <c r="E9" s="543"/>
      <c r="F9" s="536">
        <f t="shared" si="0"/>
        <v>0</v>
      </c>
      <c r="G9" s="544"/>
      <c r="H9" s="536">
        <f t="shared" si="1"/>
        <v>0</v>
      </c>
      <c r="I9" s="536">
        <f t="shared" si="2"/>
        <v>0</v>
      </c>
      <c r="J9" s="545"/>
      <c r="K9" s="546">
        <v>58</v>
      </c>
      <c r="L9" s="547"/>
      <c r="M9" s="546">
        <v>42</v>
      </c>
      <c r="N9" s="548"/>
      <c r="O9" s="548"/>
      <c r="P9" s="541"/>
    </row>
    <row r="10" spans="1:16" ht="15">
      <c r="A10" s="533">
        <f t="shared" si="3"/>
        <v>4</v>
      </c>
      <c r="B10" s="503" t="s">
        <v>1199</v>
      </c>
      <c r="C10" s="542" t="s">
        <v>257</v>
      </c>
      <c r="D10" s="533">
        <v>202</v>
      </c>
      <c r="E10" s="543"/>
      <c r="F10" s="536">
        <f t="shared" si="0"/>
        <v>0</v>
      </c>
      <c r="G10" s="544"/>
      <c r="H10" s="536">
        <f t="shared" si="1"/>
        <v>0</v>
      </c>
      <c r="I10" s="536">
        <f t="shared" si="2"/>
        <v>0</v>
      </c>
      <c r="J10" s="545"/>
      <c r="K10" s="546">
        <v>36</v>
      </c>
      <c r="L10" s="547"/>
      <c r="M10" s="546">
        <v>42</v>
      </c>
      <c r="N10" s="548"/>
      <c r="O10" s="548"/>
      <c r="P10" s="541"/>
    </row>
    <row r="11" spans="1:16" ht="15">
      <c r="A11" s="533">
        <f t="shared" si="3"/>
        <v>5</v>
      </c>
      <c r="B11" s="503" t="s">
        <v>1200</v>
      </c>
      <c r="C11" s="542" t="s">
        <v>257</v>
      </c>
      <c r="D11" s="494">
        <v>650</v>
      </c>
      <c r="E11" s="543"/>
      <c r="F11" s="536">
        <f t="shared" si="0"/>
        <v>0</v>
      </c>
      <c r="G11" s="544"/>
      <c r="H11" s="536">
        <f t="shared" si="1"/>
        <v>0</v>
      </c>
      <c r="I11" s="536">
        <f t="shared" si="2"/>
        <v>0</v>
      </c>
      <c r="J11" s="549"/>
      <c r="K11" s="546">
        <v>21</v>
      </c>
      <c r="L11" s="547"/>
      <c r="M11" s="546">
        <v>28</v>
      </c>
      <c r="N11" s="548"/>
      <c r="O11" s="548"/>
      <c r="P11" s="541"/>
    </row>
    <row r="12" spans="1:16" ht="15">
      <c r="A12" s="533">
        <f t="shared" si="3"/>
        <v>6</v>
      </c>
      <c r="B12" s="503" t="s">
        <v>1201</v>
      </c>
      <c r="C12" s="542" t="s">
        <v>257</v>
      </c>
      <c r="D12" s="494">
        <v>294</v>
      </c>
      <c r="E12" s="543"/>
      <c r="F12" s="536">
        <f t="shared" si="0"/>
        <v>0</v>
      </c>
      <c r="G12" s="544"/>
      <c r="H12" s="536">
        <f t="shared" si="1"/>
        <v>0</v>
      </c>
      <c r="I12" s="536">
        <f t="shared" si="2"/>
        <v>0</v>
      </c>
      <c r="J12" s="549"/>
      <c r="K12" s="546">
        <v>12.9</v>
      </c>
      <c r="L12" s="547"/>
      <c r="M12" s="546">
        <v>24</v>
      </c>
      <c r="N12" s="548"/>
      <c r="O12" s="548"/>
      <c r="P12" s="541"/>
    </row>
    <row r="13" spans="1:16" ht="15">
      <c r="A13" s="533">
        <f t="shared" si="3"/>
        <v>7</v>
      </c>
      <c r="B13" s="503" t="s">
        <v>1202</v>
      </c>
      <c r="C13" s="542" t="s">
        <v>257</v>
      </c>
      <c r="D13" s="494">
        <v>42</v>
      </c>
      <c r="E13" s="543"/>
      <c r="F13" s="536">
        <f t="shared" si="0"/>
        <v>0</v>
      </c>
      <c r="G13" s="544"/>
      <c r="H13" s="536">
        <f t="shared" si="1"/>
        <v>0</v>
      </c>
      <c r="I13" s="536">
        <f t="shared" si="2"/>
        <v>0</v>
      </c>
      <c r="J13" s="549"/>
      <c r="K13" s="546">
        <v>13.2</v>
      </c>
      <c r="L13" s="547"/>
      <c r="M13" s="546">
        <v>24</v>
      </c>
      <c r="N13" s="548"/>
      <c r="O13" s="548"/>
      <c r="P13" s="541"/>
    </row>
    <row r="14" spans="1:16" ht="15">
      <c r="A14" s="533">
        <f t="shared" si="3"/>
        <v>8</v>
      </c>
      <c r="B14" s="503" t="s">
        <v>1203</v>
      </c>
      <c r="C14" s="542" t="s">
        <v>257</v>
      </c>
      <c r="D14" s="494">
        <v>110</v>
      </c>
      <c r="E14" s="543"/>
      <c r="F14" s="536">
        <f t="shared" si="0"/>
        <v>0</v>
      </c>
      <c r="G14" s="544"/>
      <c r="H14" s="536">
        <f t="shared" si="1"/>
        <v>0</v>
      </c>
      <c r="I14" s="536">
        <f t="shared" si="2"/>
        <v>0</v>
      </c>
      <c r="J14" s="549"/>
      <c r="K14" s="546">
        <v>10.9</v>
      </c>
      <c r="L14" s="547"/>
      <c r="M14" s="546">
        <v>22</v>
      </c>
      <c r="N14" s="548"/>
      <c r="O14" s="548"/>
      <c r="P14" s="541"/>
    </row>
    <row r="15" spans="1:16" ht="15">
      <c r="A15" s="533">
        <f t="shared" si="3"/>
        <v>9</v>
      </c>
      <c r="B15" s="503" t="s">
        <v>1204</v>
      </c>
      <c r="C15" s="542" t="s">
        <v>257</v>
      </c>
      <c r="D15" s="494">
        <v>5</v>
      </c>
      <c r="E15" s="543"/>
      <c r="F15" s="536">
        <f t="shared" si="0"/>
        <v>0</v>
      </c>
      <c r="G15" s="544"/>
      <c r="H15" s="536">
        <f t="shared" si="1"/>
        <v>0</v>
      </c>
      <c r="I15" s="536">
        <f t="shared" si="2"/>
        <v>0</v>
      </c>
      <c r="J15" s="549"/>
      <c r="K15" s="546">
        <v>44</v>
      </c>
      <c r="L15" s="547"/>
      <c r="M15" s="546">
        <v>34</v>
      </c>
      <c r="N15" s="548"/>
      <c r="O15" s="548"/>
      <c r="P15" s="541"/>
    </row>
    <row r="16" spans="1:16" ht="15">
      <c r="A16" s="533">
        <f t="shared" si="3"/>
        <v>10</v>
      </c>
      <c r="B16" s="550"/>
      <c r="C16" s="542"/>
      <c r="D16" s="494"/>
      <c r="E16" s="536"/>
      <c r="F16" s="536"/>
      <c r="G16" s="537"/>
      <c r="H16" s="536"/>
      <c r="I16" s="536"/>
      <c r="J16" s="492"/>
      <c r="K16" s="538"/>
      <c r="L16" s="539"/>
      <c r="M16" s="538"/>
      <c r="N16" s="540"/>
      <c r="O16" s="540"/>
      <c r="P16" s="541"/>
    </row>
    <row r="17" spans="1:16" ht="15">
      <c r="A17" s="533">
        <f t="shared" si="3"/>
        <v>11</v>
      </c>
      <c r="B17" s="551" t="s">
        <v>1205</v>
      </c>
      <c r="C17" s="542"/>
      <c r="D17" s="494"/>
      <c r="E17" s="536"/>
      <c r="F17" s="536"/>
      <c r="G17" s="537"/>
      <c r="H17" s="536"/>
      <c r="I17" s="536"/>
      <c r="J17" s="492"/>
      <c r="K17" s="538"/>
      <c r="L17" s="539"/>
      <c r="M17" s="538"/>
      <c r="N17" s="540"/>
      <c r="O17" s="540"/>
      <c r="P17" s="541"/>
    </row>
    <row r="18" spans="1:16" ht="15">
      <c r="A18" s="533">
        <f t="shared" si="3"/>
        <v>12</v>
      </c>
      <c r="B18" s="503" t="s">
        <v>1206</v>
      </c>
      <c r="C18" s="504" t="s">
        <v>257</v>
      </c>
      <c r="D18" s="494">
        <v>42</v>
      </c>
      <c r="E18" s="543"/>
      <c r="F18" s="536">
        <f t="shared" ref="F18:F24" si="4">D18*E18</f>
        <v>0</v>
      </c>
      <c r="G18" s="544"/>
      <c r="H18" s="536">
        <f t="shared" ref="H18:H24" si="5">D18*G18</f>
        <v>0</v>
      </c>
      <c r="I18" s="536">
        <f t="shared" ref="I18:I24" si="6">F18+H18</f>
        <v>0</v>
      </c>
      <c r="J18" s="549"/>
      <c r="K18" s="546">
        <v>32</v>
      </c>
      <c r="L18" s="547"/>
      <c r="M18" s="546">
        <v>32</v>
      </c>
      <c r="N18" s="548"/>
      <c r="O18" s="548"/>
      <c r="P18" s="541"/>
    </row>
    <row r="19" spans="1:16" ht="15">
      <c r="A19" s="533">
        <f t="shared" si="3"/>
        <v>13</v>
      </c>
      <c r="B19" s="503" t="s">
        <v>1207</v>
      </c>
      <c r="C19" s="494" t="s">
        <v>257</v>
      </c>
      <c r="D19" s="494">
        <v>18</v>
      </c>
      <c r="E19" s="543"/>
      <c r="F19" s="536">
        <f t="shared" si="4"/>
        <v>0</v>
      </c>
      <c r="G19" s="544"/>
      <c r="H19" s="536">
        <f t="shared" si="5"/>
        <v>0</v>
      </c>
      <c r="I19" s="536">
        <f t="shared" si="6"/>
        <v>0</v>
      </c>
      <c r="J19" s="549"/>
      <c r="K19" s="546">
        <v>22</v>
      </c>
      <c r="L19" s="547"/>
      <c r="M19" s="546">
        <v>22</v>
      </c>
      <c r="N19" s="548"/>
      <c r="O19" s="548"/>
      <c r="P19" s="541"/>
    </row>
    <row r="20" spans="1:16" ht="15">
      <c r="A20" s="533">
        <f t="shared" si="3"/>
        <v>14</v>
      </c>
      <c r="B20" s="503" t="s">
        <v>1208</v>
      </c>
      <c r="C20" s="494" t="s">
        <v>257</v>
      </c>
      <c r="D20" s="494">
        <v>52</v>
      </c>
      <c r="E20" s="543"/>
      <c r="F20" s="536">
        <f t="shared" si="4"/>
        <v>0</v>
      </c>
      <c r="G20" s="544"/>
      <c r="H20" s="536">
        <f t="shared" si="5"/>
        <v>0</v>
      </c>
      <c r="I20" s="536">
        <f t="shared" si="6"/>
        <v>0</v>
      </c>
      <c r="J20" s="549"/>
      <c r="K20" s="546">
        <v>20</v>
      </c>
      <c r="L20" s="547"/>
      <c r="M20" s="546">
        <v>18</v>
      </c>
      <c r="N20" s="548"/>
      <c r="O20" s="548"/>
      <c r="P20" s="541"/>
    </row>
    <row r="21" spans="1:16" ht="15">
      <c r="A21" s="533">
        <f t="shared" si="3"/>
        <v>15</v>
      </c>
      <c r="B21" s="503" t="s">
        <v>1209</v>
      </c>
      <c r="C21" s="494" t="s">
        <v>437</v>
      </c>
      <c r="D21" s="494">
        <v>6</v>
      </c>
      <c r="E21" s="543"/>
      <c r="F21" s="536">
        <f t="shared" si="4"/>
        <v>0</v>
      </c>
      <c r="G21" s="544"/>
      <c r="H21" s="536">
        <f t="shared" si="5"/>
        <v>0</v>
      </c>
      <c r="I21" s="536">
        <f t="shared" si="6"/>
        <v>0</v>
      </c>
      <c r="J21" s="549"/>
      <c r="K21" s="546">
        <v>14</v>
      </c>
      <c r="L21" s="547"/>
      <c r="M21" s="546">
        <v>9</v>
      </c>
      <c r="N21" s="548"/>
      <c r="O21" s="548"/>
      <c r="P21" s="541"/>
    </row>
    <row r="22" spans="1:16" ht="15">
      <c r="A22" s="533">
        <f t="shared" si="3"/>
        <v>16</v>
      </c>
      <c r="B22" s="503" t="s">
        <v>1210</v>
      </c>
      <c r="C22" s="494" t="s">
        <v>437</v>
      </c>
      <c r="D22" s="494">
        <v>2</v>
      </c>
      <c r="E22" s="543"/>
      <c r="F22" s="536">
        <f t="shared" si="4"/>
        <v>0</v>
      </c>
      <c r="G22" s="544"/>
      <c r="H22" s="536">
        <f t="shared" si="5"/>
        <v>0</v>
      </c>
      <c r="I22" s="536">
        <f t="shared" si="6"/>
        <v>0</v>
      </c>
      <c r="J22" s="549"/>
      <c r="K22" s="546">
        <v>12</v>
      </c>
      <c r="L22" s="547"/>
      <c r="M22" s="546">
        <v>9</v>
      </c>
      <c r="N22" s="548"/>
      <c r="O22" s="548"/>
      <c r="P22" s="541"/>
    </row>
    <row r="23" spans="1:16" ht="15">
      <c r="A23" s="533">
        <f t="shared" si="3"/>
        <v>17</v>
      </c>
      <c r="B23" s="503" t="s">
        <v>1211</v>
      </c>
      <c r="C23" s="494" t="s">
        <v>437</v>
      </c>
      <c r="D23" s="494">
        <v>12</v>
      </c>
      <c r="E23" s="543"/>
      <c r="F23" s="536">
        <f t="shared" si="4"/>
        <v>0</v>
      </c>
      <c r="G23" s="544"/>
      <c r="H23" s="536">
        <f t="shared" si="5"/>
        <v>0</v>
      </c>
      <c r="I23" s="536">
        <f t="shared" si="6"/>
        <v>0</v>
      </c>
      <c r="J23" s="549"/>
      <c r="K23" s="546">
        <v>8</v>
      </c>
      <c r="L23" s="547"/>
      <c r="M23" s="546">
        <v>6</v>
      </c>
      <c r="N23" s="548"/>
      <c r="O23" s="548"/>
      <c r="P23" s="541"/>
    </row>
    <row r="24" spans="1:16" ht="15">
      <c r="A24" s="533">
        <f t="shared" si="3"/>
        <v>18</v>
      </c>
      <c r="B24" s="503" t="s">
        <v>1212</v>
      </c>
      <c r="C24" s="494" t="s">
        <v>437</v>
      </c>
      <c r="D24" s="494">
        <v>4</v>
      </c>
      <c r="E24" s="543"/>
      <c r="F24" s="536">
        <f t="shared" si="4"/>
        <v>0</v>
      </c>
      <c r="G24" s="544"/>
      <c r="H24" s="536">
        <f t="shared" si="5"/>
        <v>0</v>
      </c>
      <c r="I24" s="536">
        <f t="shared" si="6"/>
        <v>0</v>
      </c>
      <c r="J24" s="549"/>
      <c r="K24" s="546">
        <v>5</v>
      </c>
      <c r="L24" s="547"/>
      <c r="M24" s="546">
        <v>4</v>
      </c>
      <c r="N24" s="548"/>
      <c r="O24" s="548"/>
      <c r="P24" s="541"/>
    </row>
    <row r="25" spans="1:16" ht="15">
      <c r="A25" s="533">
        <f t="shared" si="3"/>
        <v>19</v>
      </c>
      <c r="B25" s="552"/>
      <c r="C25" s="494"/>
      <c r="D25" s="494"/>
      <c r="E25" s="536"/>
      <c r="F25" s="536"/>
      <c r="G25" s="537"/>
      <c r="H25" s="536"/>
      <c r="I25" s="536"/>
      <c r="J25" s="492"/>
      <c r="K25" s="538"/>
      <c r="L25" s="539"/>
      <c r="M25" s="538"/>
      <c r="N25" s="540"/>
      <c r="O25" s="540"/>
      <c r="P25" s="541"/>
    </row>
    <row r="26" spans="1:16" ht="15">
      <c r="A26" s="533">
        <f t="shared" si="3"/>
        <v>20</v>
      </c>
      <c r="B26" s="551" t="s">
        <v>1213</v>
      </c>
      <c r="C26" s="494"/>
      <c r="D26" s="494"/>
      <c r="E26" s="536"/>
      <c r="F26" s="536"/>
      <c r="G26" s="537"/>
      <c r="H26" s="536"/>
      <c r="I26" s="536"/>
      <c r="J26" s="492"/>
      <c r="K26" s="538"/>
      <c r="L26" s="539"/>
      <c r="M26" s="538"/>
      <c r="N26" s="540"/>
      <c r="O26" s="540"/>
      <c r="P26" s="541"/>
    </row>
    <row r="27" spans="1:16" ht="15">
      <c r="A27" s="533">
        <f t="shared" si="3"/>
        <v>21</v>
      </c>
      <c r="B27" s="492" t="s">
        <v>1214</v>
      </c>
      <c r="C27" s="494" t="s">
        <v>1215</v>
      </c>
      <c r="D27" s="494">
        <v>1</v>
      </c>
      <c r="E27" s="543"/>
      <c r="F27" s="536">
        <f>D27*E27</f>
        <v>0</v>
      </c>
      <c r="G27" s="544"/>
      <c r="H27" s="536">
        <f>D27*G27</f>
        <v>0</v>
      </c>
      <c r="I27" s="536">
        <f>F27+H27</f>
        <v>0</v>
      </c>
      <c r="J27" s="507"/>
      <c r="K27" s="546">
        <v>350</v>
      </c>
      <c r="L27" s="547"/>
      <c r="M27" s="546">
        <v>420</v>
      </c>
      <c r="N27" s="548"/>
      <c r="O27" s="548"/>
      <c r="P27" s="541"/>
    </row>
    <row r="28" spans="1:16" ht="15">
      <c r="A28" s="533">
        <f t="shared" si="3"/>
        <v>22</v>
      </c>
      <c r="B28" s="492" t="s">
        <v>1216</v>
      </c>
      <c r="C28" s="494" t="s">
        <v>437</v>
      </c>
      <c r="D28" s="535">
        <v>12</v>
      </c>
      <c r="E28" s="543"/>
      <c r="F28" s="536">
        <f>D28*E28</f>
        <v>0</v>
      </c>
      <c r="G28" s="544"/>
      <c r="H28" s="536">
        <f>D28*G28</f>
        <v>0</v>
      </c>
      <c r="I28" s="536">
        <f>F28+H28</f>
        <v>0</v>
      </c>
      <c r="J28" s="507"/>
      <c r="K28" s="546">
        <v>26</v>
      </c>
      <c r="L28" s="547"/>
      <c r="M28" s="546">
        <v>32</v>
      </c>
      <c r="N28" s="548"/>
      <c r="O28" s="548"/>
      <c r="P28" s="541"/>
    </row>
    <row r="29" spans="1:16" ht="15">
      <c r="A29" s="533">
        <f t="shared" si="3"/>
        <v>23</v>
      </c>
      <c r="B29" s="492" t="s">
        <v>1217</v>
      </c>
      <c r="C29" s="494" t="s">
        <v>437</v>
      </c>
      <c r="D29" s="494">
        <v>71</v>
      </c>
      <c r="E29" s="543"/>
      <c r="F29" s="536">
        <f>D29*E29</f>
        <v>0</v>
      </c>
      <c r="G29" s="544"/>
      <c r="H29" s="536">
        <f>D29*G29</f>
        <v>0</v>
      </c>
      <c r="I29" s="536">
        <f>F29+H29</f>
        <v>0</v>
      </c>
      <c r="J29" s="507"/>
      <c r="K29" s="546">
        <v>28</v>
      </c>
      <c r="L29" s="547"/>
      <c r="M29" s="546">
        <v>32</v>
      </c>
      <c r="N29" s="548"/>
      <c r="O29" s="548"/>
      <c r="P29" s="541"/>
    </row>
    <row r="30" spans="1:16" ht="15">
      <c r="A30" s="533">
        <f t="shared" si="3"/>
        <v>24</v>
      </c>
      <c r="B30" s="553" t="s">
        <v>1218</v>
      </c>
      <c r="C30" s="504" t="s">
        <v>437</v>
      </c>
      <c r="D30" s="494">
        <v>4</v>
      </c>
      <c r="E30" s="543"/>
      <c r="F30" s="536">
        <f>D30*E30</f>
        <v>0</v>
      </c>
      <c r="G30" s="544"/>
      <c r="H30" s="536">
        <f>D30*G30</f>
        <v>0</v>
      </c>
      <c r="I30" s="536">
        <f>F30+H30</f>
        <v>0</v>
      </c>
      <c r="J30" s="507"/>
      <c r="K30" s="546">
        <v>74</v>
      </c>
      <c r="L30" s="547"/>
      <c r="M30" s="546">
        <v>46</v>
      </c>
      <c r="N30" s="548"/>
      <c r="O30" s="548"/>
      <c r="P30" s="541"/>
    </row>
    <row r="31" spans="1:16" ht="15">
      <c r="A31" s="533">
        <f t="shared" si="3"/>
        <v>25</v>
      </c>
      <c r="B31" s="552"/>
      <c r="C31" s="494"/>
      <c r="D31" s="494"/>
      <c r="E31" s="536"/>
      <c r="F31" s="536"/>
      <c r="G31" s="537"/>
      <c r="H31" s="536"/>
      <c r="I31" s="536"/>
      <c r="J31" s="492"/>
      <c r="K31" s="538"/>
      <c r="L31" s="539"/>
      <c r="M31" s="538"/>
      <c r="N31" s="540"/>
      <c r="O31" s="540"/>
      <c r="P31" s="541"/>
    </row>
    <row r="32" spans="1:16" ht="15">
      <c r="A32" s="533">
        <f t="shared" si="3"/>
        <v>26</v>
      </c>
      <c r="B32" s="554" t="s">
        <v>1219</v>
      </c>
      <c r="C32" s="494"/>
      <c r="D32" s="494"/>
      <c r="E32" s="536"/>
      <c r="F32" s="536"/>
      <c r="G32" s="537"/>
      <c r="H32" s="536"/>
      <c r="I32" s="536"/>
      <c r="J32" s="492"/>
      <c r="K32" s="538"/>
      <c r="L32" s="539"/>
      <c r="M32" s="538"/>
      <c r="N32" s="540"/>
      <c r="O32" s="540"/>
      <c r="P32" s="541"/>
    </row>
    <row r="33" spans="1:16" ht="15">
      <c r="A33" s="533">
        <f t="shared" si="3"/>
        <v>27</v>
      </c>
      <c r="B33" s="492" t="s">
        <v>1220</v>
      </c>
      <c r="C33" s="555" t="s">
        <v>437</v>
      </c>
      <c r="D33" s="494">
        <v>11</v>
      </c>
      <c r="E33" s="543"/>
      <c r="F33" s="536">
        <f>D33*E33</f>
        <v>0</v>
      </c>
      <c r="G33" s="544"/>
      <c r="H33" s="536">
        <f>D33*G33</f>
        <v>0</v>
      </c>
      <c r="I33" s="536">
        <f>F33+H33</f>
        <v>0</v>
      </c>
      <c r="J33" s="507"/>
      <c r="K33" s="546">
        <v>125</v>
      </c>
      <c r="L33" s="547"/>
      <c r="M33" s="546">
        <v>120</v>
      </c>
      <c r="N33" s="548"/>
      <c r="O33" s="548"/>
      <c r="P33" s="541"/>
    </row>
    <row r="34" spans="1:16" ht="15">
      <c r="A34" s="533">
        <f t="shared" si="3"/>
        <v>28</v>
      </c>
      <c r="B34" s="492" t="s">
        <v>1221</v>
      </c>
      <c r="C34" s="555" t="s">
        <v>437</v>
      </c>
      <c r="D34" s="535">
        <v>13</v>
      </c>
      <c r="E34" s="543"/>
      <c r="F34" s="536">
        <f>D34*E34</f>
        <v>0</v>
      </c>
      <c r="G34" s="544"/>
      <c r="H34" s="536">
        <f>D34*G34</f>
        <v>0</v>
      </c>
      <c r="I34" s="536">
        <f>F34+H34</f>
        <v>0</v>
      </c>
      <c r="J34" s="507"/>
      <c r="K34" s="546">
        <v>145</v>
      </c>
      <c r="L34" s="547"/>
      <c r="M34" s="546">
        <v>120</v>
      </c>
      <c r="N34" s="548"/>
      <c r="O34" s="548"/>
      <c r="P34" s="541"/>
    </row>
    <row r="35" spans="1:16" ht="15">
      <c r="A35" s="533">
        <f t="shared" si="3"/>
        <v>29</v>
      </c>
      <c r="B35" s="492" t="s">
        <v>1222</v>
      </c>
      <c r="C35" s="555" t="s">
        <v>437</v>
      </c>
      <c r="D35" s="494">
        <v>14</v>
      </c>
      <c r="E35" s="543"/>
      <c r="F35" s="536">
        <f>D35*E35</f>
        <v>0</v>
      </c>
      <c r="G35" s="544"/>
      <c r="H35" s="536">
        <f>D35*G35</f>
        <v>0</v>
      </c>
      <c r="I35" s="536">
        <f>F35+H35</f>
        <v>0</v>
      </c>
      <c r="J35" s="507"/>
      <c r="K35" s="546">
        <v>165</v>
      </c>
      <c r="L35" s="547"/>
      <c r="M35" s="546">
        <v>135</v>
      </c>
      <c r="N35" s="548"/>
      <c r="O35" s="548"/>
      <c r="P35" s="541"/>
    </row>
    <row r="36" spans="1:16" ht="15">
      <c r="A36" s="533">
        <f t="shared" si="3"/>
        <v>30</v>
      </c>
      <c r="B36" s="492" t="s">
        <v>1223</v>
      </c>
      <c r="C36" s="555" t="s">
        <v>437</v>
      </c>
      <c r="D36" s="494">
        <v>5</v>
      </c>
      <c r="E36" s="543"/>
      <c r="F36" s="536">
        <f>D36*E36</f>
        <v>0</v>
      </c>
      <c r="G36" s="544"/>
      <c r="H36" s="536">
        <f>D36*G36</f>
        <v>0</v>
      </c>
      <c r="I36" s="536">
        <f>F36+H36</f>
        <v>0</v>
      </c>
      <c r="J36" s="507"/>
      <c r="K36" s="546">
        <v>85</v>
      </c>
      <c r="L36" s="547"/>
      <c r="M36" s="546">
        <v>125</v>
      </c>
      <c r="N36" s="548"/>
      <c r="O36" s="548"/>
      <c r="P36" s="541"/>
    </row>
    <row r="37" spans="1:16" ht="24.75">
      <c r="A37" s="533">
        <f t="shared" si="3"/>
        <v>31</v>
      </c>
      <c r="B37" s="556" t="s">
        <v>1224</v>
      </c>
      <c r="C37" s="494" t="s">
        <v>437</v>
      </c>
      <c r="D37" s="494">
        <v>2</v>
      </c>
      <c r="E37" s="543"/>
      <c r="F37" s="536">
        <f>D37*E37</f>
        <v>0</v>
      </c>
      <c r="G37" s="544"/>
      <c r="H37" s="536">
        <f>D37*G37</f>
        <v>0</v>
      </c>
      <c r="I37" s="536">
        <f>F37+H37</f>
        <v>0</v>
      </c>
      <c r="J37" s="507"/>
      <c r="K37" s="546">
        <v>540</v>
      </c>
      <c r="L37" s="547"/>
      <c r="M37" s="546">
        <v>280</v>
      </c>
      <c r="N37" s="548"/>
      <c r="O37" s="548"/>
      <c r="P37" s="541"/>
    </row>
    <row r="38" spans="1:16" ht="15">
      <c r="A38" s="533">
        <f t="shared" si="3"/>
        <v>32</v>
      </c>
      <c r="B38" s="557"/>
      <c r="C38" s="494"/>
      <c r="D38" s="494"/>
      <c r="E38" s="536"/>
      <c r="F38" s="536"/>
      <c r="G38" s="537"/>
      <c r="H38" s="536"/>
      <c r="I38" s="536"/>
      <c r="J38" s="492"/>
      <c r="K38" s="538"/>
      <c r="L38" s="539"/>
      <c r="M38" s="538"/>
      <c r="N38" s="540"/>
      <c r="O38" s="540"/>
      <c r="P38" s="541"/>
    </row>
    <row r="39" spans="1:16" ht="15">
      <c r="A39" s="533">
        <f t="shared" si="3"/>
        <v>33</v>
      </c>
      <c r="B39" s="554" t="s">
        <v>1225</v>
      </c>
      <c r="C39" s="494"/>
      <c r="D39" s="494"/>
      <c r="E39" s="536"/>
      <c r="F39" s="536"/>
      <c r="G39" s="537"/>
      <c r="H39" s="536"/>
      <c r="I39" s="536"/>
      <c r="J39" s="492"/>
      <c r="K39" s="538"/>
      <c r="L39" s="539"/>
      <c r="M39" s="538"/>
      <c r="N39" s="540"/>
      <c r="O39" s="540"/>
      <c r="P39" s="541"/>
    </row>
    <row r="40" spans="1:16" ht="15">
      <c r="A40" s="533">
        <f t="shared" si="3"/>
        <v>34</v>
      </c>
      <c r="B40" s="492" t="s">
        <v>1226</v>
      </c>
      <c r="C40" s="555" t="s">
        <v>437</v>
      </c>
      <c r="D40" s="535">
        <v>7</v>
      </c>
      <c r="E40" s="543"/>
      <c r="F40" s="536">
        <f t="shared" ref="F40:F46" si="7">D40*E40</f>
        <v>0</v>
      </c>
      <c r="G40" s="544"/>
      <c r="H40" s="536">
        <f t="shared" ref="H40:H46" si="8">D40*G40</f>
        <v>0</v>
      </c>
      <c r="I40" s="536">
        <f t="shared" ref="I40:I46" si="9">F40+H40</f>
        <v>0</v>
      </c>
      <c r="J40" s="507"/>
      <c r="K40" s="546">
        <v>86</v>
      </c>
      <c r="L40" s="547"/>
      <c r="M40" s="546">
        <v>110</v>
      </c>
      <c r="N40" s="548"/>
      <c r="O40" s="548"/>
      <c r="P40" s="541"/>
    </row>
    <row r="41" spans="1:16" ht="15">
      <c r="A41" s="533">
        <f t="shared" si="3"/>
        <v>35</v>
      </c>
      <c r="B41" s="492" t="s">
        <v>1227</v>
      </c>
      <c r="C41" s="494" t="s">
        <v>437</v>
      </c>
      <c r="D41" s="494">
        <v>11</v>
      </c>
      <c r="E41" s="543"/>
      <c r="F41" s="536">
        <f t="shared" si="7"/>
        <v>0</v>
      </c>
      <c r="G41" s="544"/>
      <c r="H41" s="536">
        <f t="shared" si="8"/>
        <v>0</v>
      </c>
      <c r="I41" s="536">
        <f t="shared" si="9"/>
        <v>0</v>
      </c>
      <c r="J41" s="507"/>
      <c r="K41" s="546">
        <v>90</v>
      </c>
      <c r="L41" s="547"/>
      <c r="M41" s="546">
        <v>110</v>
      </c>
      <c r="N41" s="548"/>
      <c r="O41" s="548"/>
      <c r="P41" s="541"/>
    </row>
    <row r="42" spans="1:16" ht="15">
      <c r="A42" s="533">
        <f t="shared" si="3"/>
        <v>36</v>
      </c>
      <c r="B42" s="492" t="s">
        <v>1228</v>
      </c>
      <c r="C42" s="494" t="s">
        <v>437</v>
      </c>
      <c r="D42" s="494">
        <v>10</v>
      </c>
      <c r="E42" s="543"/>
      <c r="F42" s="536">
        <f t="shared" si="7"/>
        <v>0</v>
      </c>
      <c r="G42" s="544"/>
      <c r="H42" s="536">
        <f t="shared" si="8"/>
        <v>0</v>
      </c>
      <c r="I42" s="536">
        <f t="shared" si="9"/>
        <v>0</v>
      </c>
      <c r="J42" s="507"/>
      <c r="K42" s="546">
        <v>102</v>
      </c>
      <c r="L42" s="547"/>
      <c r="M42" s="546">
        <v>110</v>
      </c>
      <c r="N42" s="548"/>
      <c r="O42" s="548"/>
      <c r="P42" s="541"/>
    </row>
    <row r="43" spans="1:16" ht="24.75">
      <c r="A43" s="533">
        <f t="shared" si="3"/>
        <v>37</v>
      </c>
      <c r="B43" s="556" t="s">
        <v>1229</v>
      </c>
      <c r="C43" s="494" t="s">
        <v>437</v>
      </c>
      <c r="D43" s="494">
        <v>3</v>
      </c>
      <c r="E43" s="543"/>
      <c r="F43" s="536">
        <f t="shared" si="7"/>
        <v>0</v>
      </c>
      <c r="G43" s="544"/>
      <c r="H43" s="536">
        <f t="shared" si="8"/>
        <v>0</v>
      </c>
      <c r="I43" s="536">
        <f t="shared" si="9"/>
        <v>0</v>
      </c>
      <c r="J43" s="558"/>
      <c r="K43" s="546">
        <v>276</v>
      </c>
      <c r="L43" s="559"/>
      <c r="M43" s="546">
        <v>150</v>
      </c>
      <c r="N43" s="548"/>
      <c r="O43" s="548"/>
      <c r="P43" s="541"/>
    </row>
    <row r="44" spans="1:16" ht="24.75">
      <c r="A44" s="533">
        <f t="shared" si="3"/>
        <v>38</v>
      </c>
      <c r="B44" s="556" t="s">
        <v>1230</v>
      </c>
      <c r="C44" s="494" t="s">
        <v>437</v>
      </c>
      <c r="D44" s="494">
        <v>1</v>
      </c>
      <c r="E44" s="543"/>
      <c r="F44" s="536">
        <f t="shared" si="7"/>
        <v>0</v>
      </c>
      <c r="G44" s="544"/>
      <c r="H44" s="536">
        <f t="shared" si="8"/>
        <v>0</v>
      </c>
      <c r="I44" s="536">
        <f t="shared" si="9"/>
        <v>0</v>
      </c>
      <c r="J44" s="558"/>
      <c r="K44" s="546">
        <v>315</v>
      </c>
      <c r="L44" s="559"/>
      <c r="M44" s="546">
        <v>180</v>
      </c>
      <c r="N44" s="548"/>
      <c r="O44" s="548"/>
      <c r="P44" s="541"/>
    </row>
    <row r="45" spans="1:16" ht="24.75">
      <c r="A45" s="533">
        <f t="shared" si="3"/>
        <v>39</v>
      </c>
      <c r="B45" s="556" t="s">
        <v>1231</v>
      </c>
      <c r="C45" s="494" t="s">
        <v>437</v>
      </c>
      <c r="D45" s="494">
        <v>2</v>
      </c>
      <c r="E45" s="543"/>
      <c r="F45" s="536">
        <f t="shared" si="7"/>
        <v>0</v>
      </c>
      <c r="G45" s="544"/>
      <c r="H45" s="536">
        <f t="shared" si="8"/>
        <v>0</v>
      </c>
      <c r="I45" s="536">
        <f t="shared" si="9"/>
        <v>0</v>
      </c>
      <c r="J45" s="558"/>
      <c r="K45" s="546">
        <v>559</v>
      </c>
      <c r="L45" s="559"/>
      <c r="M45" s="546">
        <v>225</v>
      </c>
      <c r="N45" s="548"/>
      <c r="O45" s="548"/>
      <c r="P45" s="541"/>
    </row>
    <row r="46" spans="1:16" ht="24.75">
      <c r="A46" s="533">
        <f t="shared" si="3"/>
        <v>40</v>
      </c>
      <c r="B46" s="556" t="s">
        <v>1232</v>
      </c>
      <c r="C46" s="494" t="s">
        <v>437</v>
      </c>
      <c r="D46" s="494">
        <v>1</v>
      </c>
      <c r="E46" s="543"/>
      <c r="F46" s="536">
        <f t="shared" si="7"/>
        <v>0</v>
      </c>
      <c r="G46" s="544"/>
      <c r="H46" s="536">
        <f t="shared" si="8"/>
        <v>0</v>
      </c>
      <c r="I46" s="536">
        <f t="shared" si="9"/>
        <v>0</v>
      </c>
      <c r="J46" s="558"/>
      <c r="K46" s="546">
        <v>579</v>
      </c>
      <c r="L46" s="559"/>
      <c r="M46" s="546">
        <v>275</v>
      </c>
      <c r="N46" s="548"/>
      <c r="O46" s="548"/>
      <c r="P46" s="541"/>
    </row>
    <row r="47" spans="1:16" ht="15">
      <c r="A47" s="533">
        <f t="shared" si="3"/>
        <v>41</v>
      </c>
      <c r="B47" s="557"/>
      <c r="C47" s="494"/>
      <c r="D47" s="494"/>
      <c r="E47" s="536"/>
      <c r="F47" s="536"/>
      <c r="G47" s="537"/>
      <c r="H47" s="536"/>
      <c r="I47" s="536"/>
      <c r="J47" s="492"/>
      <c r="K47" s="538"/>
      <c r="L47" s="539"/>
      <c r="M47" s="538"/>
      <c r="N47" s="540"/>
      <c r="O47" s="540"/>
      <c r="P47" s="541"/>
    </row>
    <row r="48" spans="1:16" ht="15">
      <c r="A48" s="533">
        <f t="shared" si="3"/>
        <v>42</v>
      </c>
      <c r="B48" s="554" t="s">
        <v>1233</v>
      </c>
      <c r="C48" s="494"/>
      <c r="D48" s="494"/>
      <c r="E48" s="536"/>
      <c r="F48" s="536"/>
      <c r="G48" s="537"/>
      <c r="H48" s="536"/>
      <c r="I48" s="536"/>
      <c r="J48" s="492"/>
      <c r="K48" s="538"/>
      <c r="L48" s="539"/>
      <c r="M48" s="538"/>
      <c r="N48" s="540"/>
      <c r="O48" s="540"/>
      <c r="P48" s="541"/>
    </row>
    <row r="49" spans="1:16" ht="15">
      <c r="A49" s="533">
        <f t="shared" si="3"/>
        <v>43</v>
      </c>
      <c r="B49" s="492" t="s">
        <v>1234</v>
      </c>
      <c r="C49" s="494" t="s">
        <v>437</v>
      </c>
      <c r="D49" s="494">
        <v>2</v>
      </c>
      <c r="E49" s="543"/>
      <c r="F49" s="536">
        <f t="shared" ref="F49:F57" si="10">D49*E49</f>
        <v>0</v>
      </c>
      <c r="G49" s="544"/>
      <c r="H49" s="536">
        <f t="shared" ref="H49:H57" si="11">D49*G49</f>
        <v>0</v>
      </c>
      <c r="I49" s="536">
        <f t="shared" ref="I49:I57" si="12">F49+H49</f>
        <v>0</v>
      </c>
      <c r="J49" s="507"/>
      <c r="K49" s="546">
        <v>950</v>
      </c>
      <c r="L49" s="547"/>
      <c r="M49" s="546">
        <v>140</v>
      </c>
      <c r="N49" s="548"/>
      <c r="O49" s="548"/>
      <c r="P49" s="541"/>
    </row>
    <row r="50" spans="1:16" ht="15">
      <c r="A50" s="533">
        <f t="shared" si="3"/>
        <v>44</v>
      </c>
      <c r="B50" s="492" t="s">
        <v>1235</v>
      </c>
      <c r="C50" s="494" t="s">
        <v>437</v>
      </c>
      <c r="D50" s="494">
        <v>7</v>
      </c>
      <c r="E50" s="543"/>
      <c r="F50" s="536">
        <f t="shared" si="10"/>
        <v>0</v>
      </c>
      <c r="G50" s="544"/>
      <c r="H50" s="536">
        <f t="shared" si="11"/>
        <v>0</v>
      </c>
      <c r="I50" s="536">
        <f t="shared" si="12"/>
        <v>0</v>
      </c>
      <c r="J50" s="507"/>
      <c r="K50" s="546">
        <v>980</v>
      </c>
      <c r="L50" s="547"/>
      <c r="M50" s="546">
        <v>140</v>
      </c>
      <c r="N50" s="548"/>
      <c r="O50" s="548"/>
      <c r="P50" s="541"/>
    </row>
    <row r="51" spans="1:16" ht="15">
      <c r="A51" s="533">
        <f t="shared" si="3"/>
        <v>45</v>
      </c>
      <c r="B51" s="492" t="s">
        <v>1236</v>
      </c>
      <c r="C51" s="555" t="s">
        <v>437</v>
      </c>
      <c r="D51" s="494">
        <v>1</v>
      </c>
      <c r="E51" s="543"/>
      <c r="F51" s="536">
        <f t="shared" si="10"/>
        <v>0</v>
      </c>
      <c r="G51" s="544"/>
      <c r="H51" s="536">
        <f t="shared" si="11"/>
        <v>0</v>
      </c>
      <c r="I51" s="536">
        <f t="shared" si="12"/>
        <v>0</v>
      </c>
      <c r="J51" s="507"/>
      <c r="K51" s="546">
        <v>980</v>
      </c>
      <c r="L51" s="547"/>
      <c r="M51" s="546">
        <v>160</v>
      </c>
      <c r="N51" s="548"/>
      <c r="O51" s="548"/>
      <c r="P51" s="541"/>
    </row>
    <row r="52" spans="1:16" ht="15">
      <c r="A52" s="533">
        <f t="shared" si="3"/>
        <v>46</v>
      </c>
      <c r="B52" s="492" t="s">
        <v>1237</v>
      </c>
      <c r="C52" s="494" t="s">
        <v>437</v>
      </c>
      <c r="D52" s="494">
        <v>1</v>
      </c>
      <c r="E52" s="543"/>
      <c r="F52" s="536">
        <f t="shared" si="10"/>
        <v>0</v>
      </c>
      <c r="G52" s="544"/>
      <c r="H52" s="536">
        <f t="shared" si="11"/>
        <v>0</v>
      </c>
      <c r="I52" s="536">
        <f t="shared" si="12"/>
        <v>0</v>
      </c>
      <c r="J52" s="507"/>
      <c r="K52" s="546">
        <v>660</v>
      </c>
      <c r="L52" s="547"/>
      <c r="M52" s="546">
        <v>190</v>
      </c>
      <c r="N52" s="548"/>
      <c r="O52" s="548"/>
      <c r="P52" s="541"/>
    </row>
    <row r="53" spans="1:16" ht="15">
      <c r="A53" s="533">
        <f t="shared" si="3"/>
        <v>47</v>
      </c>
      <c r="B53" s="492" t="s">
        <v>1238</v>
      </c>
      <c r="C53" s="494" t="s">
        <v>437</v>
      </c>
      <c r="D53" s="494">
        <v>6</v>
      </c>
      <c r="E53" s="543"/>
      <c r="F53" s="536">
        <f t="shared" si="10"/>
        <v>0</v>
      </c>
      <c r="G53" s="544"/>
      <c r="H53" s="536">
        <f t="shared" si="11"/>
        <v>0</v>
      </c>
      <c r="I53" s="536">
        <f t="shared" si="12"/>
        <v>0</v>
      </c>
      <c r="J53" s="507"/>
      <c r="K53" s="546">
        <v>550</v>
      </c>
      <c r="L53" s="547"/>
      <c r="M53" s="546">
        <v>180</v>
      </c>
      <c r="N53" s="548"/>
      <c r="O53" s="548"/>
      <c r="P53" s="541"/>
    </row>
    <row r="54" spans="1:16" ht="15">
      <c r="A54" s="533">
        <f t="shared" si="3"/>
        <v>48</v>
      </c>
      <c r="B54" s="492" t="s">
        <v>1239</v>
      </c>
      <c r="C54" s="494" t="s">
        <v>437</v>
      </c>
      <c r="D54" s="494">
        <v>2</v>
      </c>
      <c r="E54" s="543"/>
      <c r="F54" s="536">
        <f t="shared" si="10"/>
        <v>0</v>
      </c>
      <c r="G54" s="544"/>
      <c r="H54" s="536">
        <f t="shared" si="11"/>
        <v>0</v>
      </c>
      <c r="I54" s="536">
        <f t="shared" si="12"/>
        <v>0</v>
      </c>
      <c r="J54" s="507"/>
      <c r="K54" s="546">
        <v>380</v>
      </c>
      <c r="L54" s="547"/>
      <c r="M54" s="546">
        <v>180</v>
      </c>
      <c r="N54" s="548"/>
      <c r="O54" s="548"/>
      <c r="P54" s="541"/>
    </row>
    <row r="55" spans="1:16" ht="15">
      <c r="A55" s="533">
        <f t="shared" si="3"/>
        <v>49</v>
      </c>
      <c r="B55" s="492" t="s">
        <v>1240</v>
      </c>
      <c r="C55" s="494" t="s">
        <v>437</v>
      </c>
      <c r="D55" s="494">
        <v>2</v>
      </c>
      <c r="E55" s="543"/>
      <c r="F55" s="536">
        <f t="shared" si="10"/>
        <v>0</v>
      </c>
      <c r="G55" s="544"/>
      <c r="H55" s="536">
        <f t="shared" si="11"/>
        <v>0</v>
      </c>
      <c r="I55" s="536">
        <f t="shared" si="12"/>
        <v>0</v>
      </c>
      <c r="J55" s="507"/>
      <c r="K55" s="546">
        <v>480</v>
      </c>
      <c r="L55" s="547"/>
      <c r="M55" s="546">
        <v>220</v>
      </c>
      <c r="N55" s="548"/>
      <c r="O55" s="548"/>
      <c r="P55" s="541"/>
    </row>
    <row r="56" spans="1:16" ht="15">
      <c r="A56" s="533">
        <f t="shared" si="3"/>
        <v>50</v>
      </c>
      <c r="B56" s="492" t="s">
        <v>1241</v>
      </c>
      <c r="C56" s="494" t="s">
        <v>437</v>
      </c>
      <c r="D56" s="494">
        <v>4</v>
      </c>
      <c r="E56" s="543"/>
      <c r="F56" s="536">
        <f t="shared" si="10"/>
        <v>0</v>
      </c>
      <c r="G56" s="544"/>
      <c r="H56" s="536">
        <f t="shared" si="11"/>
        <v>0</v>
      </c>
      <c r="I56" s="536">
        <f t="shared" si="12"/>
        <v>0</v>
      </c>
      <c r="J56" s="507"/>
      <c r="K56" s="546">
        <v>1050</v>
      </c>
      <c r="L56" s="547"/>
      <c r="M56" s="546">
        <v>230</v>
      </c>
      <c r="N56" s="548"/>
      <c r="O56" s="548"/>
      <c r="P56" s="541"/>
    </row>
    <row r="57" spans="1:16" ht="15">
      <c r="A57" s="533">
        <f t="shared" si="3"/>
        <v>51</v>
      </c>
      <c r="B57" s="492" t="s">
        <v>1242</v>
      </c>
      <c r="C57" s="494" t="s">
        <v>437</v>
      </c>
      <c r="D57" s="494">
        <v>1</v>
      </c>
      <c r="E57" s="543"/>
      <c r="F57" s="536">
        <f t="shared" si="10"/>
        <v>0</v>
      </c>
      <c r="G57" s="544"/>
      <c r="H57" s="536">
        <f t="shared" si="11"/>
        <v>0</v>
      </c>
      <c r="I57" s="536">
        <f t="shared" si="12"/>
        <v>0</v>
      </c>
      <c r="J57" s="507"/>
      <c r="K57" s="546">
        <v>620</v>
      </c>
      <c r="L57" s="547"/>
      <c r="M57" s="546">
        <v>180</v>
      </c>
      <c r="N57" s="548"/>
      <c r="O57" s="548"/>
      <c r="P57" s="541"/>
    </row>
    <row r="58" spans="1:16" ht="15">
      <c r="A58" s="533">
        <f t="shared" si="3"/>
        <v>52</v>
      </c>
      <c r="B58" s="492" t="s">
        <v>1243</v>
      </c>
      <c r="C58" s="494" t="s">
        <v>437</v>
      </c>
      <c r="D58" s="494">
        <v>2</v>
      </c>
      <c r="E58" s="543"/>
      <c r="F58" s="536">
        <f>D58*E58</f>
        <v>0</v>
      </c>
      <c r="G58" s="544"/>
      <c r="H58" s="536">
        <f>D58*G58</f>
        <v>0</v>
      </c>
      <c r="I58" s="536">
        <f>F58+H58</f>
        <v>0</v>
      </c>
      <c r="J58" s="507"/>
      <c r="K58" s="546">
        <v>950</v>
      </c>
      <c r="L58" s="547"/>
      <c r="M58" s="546">
        <v>230</v>
      </c>
      <c r="N58" s="548"/>
      <c r="O58" s="548"/>
      <c r="P58" s="541"/>
    </row>
    <row r="59" spans="1:16" ht="15">
      <c r="A59" s="533">
        <f t="shared" si="3"/>
        <v>53</v>
      </c>
      <c r="B59" s="492" t="s">
        <v>1244</v>
      </c>
      <c r="C59" s="494" t="s">
        <v>437</v>
      </c>
      <c r="D59" s="494">
        <v>5</v>
      </c>
      <c r="E59" s="543"/>
      <c r="F59" s="536">
        <f>D59*E59</f>
        <v>0</v>
      </c>
      <c r="G59" s="544"/>
      <c r="H59" s="536">
        <f>D59*G59</f>
        <v>0</v>
      </c>
      <c r="I59" s="536">
        <f>F59+H59</f>
        <v>0</v>
      </c>
      <c r="J59" s="507"/>
      <c r="K59" s="546">
        <v>1920</v>
      </c>
      <c r="L59" s="547"/>
      <c r="M59" s="546">
        <v>260</v>
      </c>
      <c r="N59" s="548"/>
      <c r="O59" s="548"/>
      <c r="P59" s="541"/>
    </row>
    <row r="60" spans="1:16" ht="15">
      <c r="A60" s="533">
        <f t="shared" si="3"/>
        <v>54</v>
      </c>
      <c r="B60" s="492" t="s">
        <v>1245</v>
      </c>
      <c r="C60" s="494" t="s">
        <v>437</v>
      </c>
      <c r="D60" s="494">
        <v>6</v>
      </c>
      <c r="E60" s="543"/>
      <c r="F60" s="536">
        <f>D60*E60</f>
        <v>0</v>
      </c>
      <c r="G60" s="544"/>
      <c r="H60" s="536">
        <f>D60*G60</f>
        <v>0</v>
      </c>
      <c r="I60" s="536">
        <f>F60+H60</f>
        <v>0</v>
      </c>
      <c r="J60" s="507"/>
      <c r="K60" s="546">
        <v>2200</v>
      </c>
      <c r="L60" s="547"/>
      <c r="M60" s="546">
        <v>260</v>
      </c>
      <c r="N60" s="548"/>
      <c r="O60" s="548"/>
      <c r="P60" s="541"/>
    </row>
    <row r="61" spans="1:16" ht="24.75">
      <c r="A61" s="533">
        <f t="shared" si="3"/>
        <v>55</v>
      </c>
      <c r="B61" s="560" t="s">
        <v>1246</v>
      </c>
      <c r="C61" s="494" t="s">
        <v>437</v>
      </c>
      <c r="D61" s="494">
        <v>2</v>
      </c>
      <c r="E61" s="543"/>
      <c r="F61" s="536">
        <f>D61*E61</f>
        <v>0</v>
      </c>
      <c r="G61" s="544"/>
      <c r="H61" s="536">
        <f>D61*G61</f>
        <v>0</v>
      </c>
      <c r="I61" s="536">
        <f>F61+H61</f>
        <v>0</v>
      </c>
      <c r="J61" s="507"/>
      <c r="K61" s="546">
        <v>1850</v>
      </c>
      <c r="L61" s="547"/>
      <c r="M61" s="546">
        <v>260</v>
      </c>
      <c r="N61" s="548"/>
      <c r="O61" s="548"/>
      <c r="P61" s="541"/>
    </row>
    <row r="62" spans="1:16" ht="15">
      <c r="A62" s="533">
        <f t="shared" si="3"/>
        <v>56</v>
      </c>
      <c r="B62" s="561"/>
      <c r="C62" s="494"/>
      <c r="D62" s="494"/>
      <c r="E62" s="536"/>
      <c r="F62" s="536"/>
      <c r="G62" s="537"/>
      <c r="H62" s="536"/>
      <c r="I62" s="536"/>
      <c r="J62" s="492"/>
      <c r="K62" s="538"/>
      <c r="L62" s="539"/>
      <c r="M62" s="538"/>
      <c r="N62" s="540"/>
      <c r="O62" s="540"/>
      <c r="P62" s="541"/>
    </row>
    <row r="63" spans="1:16" ht="15">
      <c r="A63" s="533">
        <f t="shared" si="3"/>
        <v>57</v>
      </c>
      <c r="B63" s="554" t="s">
        <v>1247</v>
      </c>
      <c r="C63" s="555"/>
      <c r="D63" s="494"/>
      <c r="E63" s="536"/>
      <c r="F63" s="536"/>
      <c r="G63" s="537"/>
      <c r="H63" s="536"/>
      <c r="I63" s="536"/>
      <c r="J63" s="492"/>
      <c r="K63" s="538"/>
      <c r="L63" s="539"/>
      <c r="M63" s="538"/>
      <c r="N63" s="540"/>
      <c r="O63" s="540"/>
      <c r="P63" s="541"/>
    </row>
    <row r="64" spans="1:16" ht="15">
      <c r="A64" s="533">
        <f t="shared" si="3"/>
        <v>58</v>
      </c>
      <c r="B64" s="552" t="s">
        <v>1248</v>
      </c>
      <c r="C64" s="494" t="s">
        <v>746</v>
      </c>
      <c r="D64" s="494">
        <v>1</v>
      </c>
      <c r="E64" s="536"/>
      <c r="F64" s="536"/>
      <c r="G64" s="544"/>
      <c r="H64" s="536">
        <f>D64*G64</f>
        <v>0</v>
      </c>
      <c r="I64" s="536">
        <f t="shared" ref="I64:I72" si="13">F64+H64</f>
        <v>0</v>
      </c>
      <c r="J64" s="492"/>
      <c r="K64" s="562">
        <v>0</v>
      </c>
      <c r="L64" s="563"/>
      <c r="M64" s="564">
        <v>420</v>
      </c>
      <c r="N64" s="565"/>
      <c r="O64" s="565"/>
      <c r="P64" s="541"/>
    </row>
    <row r="65" spans="1:16" ht="24.75">
      <c r="A65" s="533">
        <f t="shared" si="3"/>
        <v>59</v>
      </c>
      <c r="B65" s="566" t="s">
        <v>1249</v>
      </c>
      <c r="C65" s="494" t="s">
        <v>746</v>
      </c>
      <c r="D65" s="494">
        <v>2</v>
      </c>
      <c r="E65" s="536"/>
      <c r="F65" s="536"/>
      <c r="G65" s="544"/>
      <c r="H65" s="536">
        <f>D65*G65</f>
        <v>0</v>
      </c>
      <c r="I65" s="536">
        <f t="shared" si="13"/>
        <v>0</v>
      </c>
      <c r="J65" s="492"/>
      <c r="K65" s="562">
        <v>0</v>
      </c>
      <c r="L65" s="563"/>
      <c r="M65" s="564">
        <v>420</v>
      </c>
      <c r="N65" s="565"/>
      <c r="O65" s="565"/>
      <c r="P65" s="541"/>
    </row>
    <row r="66" spans="1:16" ht="15">
      <c r="A66" s="533">
        <f t="shared" si="3"/>
        <v>60</v>
      </c>
      <c r="B66" s="552" t="s">
        <v>1250</v>
      </c>
      <c r="C66" s="494" t="s">
        <v>746</v>
      </c>
      <c r="D66" s="494">
        <v>2</v>
      </c>
      <c r="E66" s="536"/>
      <c r="F66" s="536"/>
      <c r="G66" s="544"/>
      <c r="H66" s="536">
        <f>D66*G66</f>
        <v>0</v>
      </c>
      <c r="I66" s="536">
        <f t="shared" si="13"/>
        <v>0</v>
      </c>
      <c r="J66" s="492"/>
      <c r="K66" s="562">
        <v>0</v>
      </c>
      <c r="L66" s="563"/>
      <c r="M66" s="564">
        <v>420</v>
      </c>
      <c r="N66" s="565"/>
      <c r="O66" s="565"/>
      <c r="P66" s="541"/>
    </row>
    <row r="67" spans="1:16" ht="15">
      <c r="A67" s="533">
        <f t="shared" si="3"/>
        <v>61</v>
      </c>
      <c r="B67" s="566" t="s">
        <v>1251</v>
      </c>
      <c r="C67" s="494" t="s">
        <v>1252</v>
      </c>
      <c r="D67" s="494">
        <v>1</v>
      </c>
      <c r="E67" s="543"/>
      <c r="F67" s="536">
        <f>D67*E67</f>
        <v>0</v>
      </c>
      <c r="G67" s="537"/>
      <c r="H67" s="536"/>
      <c r="I67" s="536">
        <f t="shared" si="13"/>
        <v>0</v>
      </c>
      <c r="J67" s="507"/>
      <c r="K67" s="546">
        <v>28080</v>
      </c>
      <c r="L67" s="547"/>
      <c r="M67" s="562">
        <v>0</v>
      </c>
      <c r="N67" s="548"/>
      <c r="O67" s="548"/>
      <c r="P67" s="541"/>
    </row>
    <row r="68" spans="1:16" ht="24.75">
      <c r="A68" s="533">
        <f t="shared" si="3"/>
        <v>62</v>
      </c>
      <c r="B68" s="566" t="s">
        <v>1253</v>
      </c>
      <c r="C68" s="494" t="s">
        <v>1252</v>
      </c>
      <c r="D68" s="494">
        <v>1</v>
      </c>
      <c r="E68" s="543"/>
      <c r="F68" s="536">
        <f>D68*E68</f>
        <v>0</v>
      </c>
      <c r="G68" s="537"/>
      <c r="H68" s="536"/>
      <c r="I68" s="536">
        <f t="shared" si="13"/>
        <v>0</v>
      </c>
      <c r="J68" s="507"/>
      <c r="K68" s="546">
        <v>650</v>
      </c>
      <c r="L68" s="547"/>
      <c r="M68" s="562">
        <v>0</v>
      </c>
      <c r="N68" s="548"/>
      <c r="O68" s="548"/>
      <c r="P68" s="541"/>
    </row>
    <row r="69" spans="1:16" ht="24.75">
      <c r="A69" s="533">
        <f t="shared" si="3"/>
        <v>63</v>
      </c>
      <c r="B69" s="566" t="s">
        <v>1254</v>
      </c>
      <c r="C69" s="494" t="s">
        <v>746</v>
      </c>
      <c r="D69" s="494">
        <v>46</v>
      </c>
      <c r="E69" s="536"/>
      <c r="F69" s="536"/>
      <c r="G69" s="544"/>
      <c r="H69" s="536">
        <f>D69*G69</f>
        <v>0</v>
      </c>
      <c r="I69" s="536">
        <f t="shared" si="13"/>
        <v>0</v>
      </c>
      <c r="J69" s="492"/>
      <c r="K69" s="562">
        <v>0</v>
      </c>
      <c r="L69" s="563"/>
      <c r="M69" s="564">
        <v>420</v>
      </c>
      <c r="N69" s="565"/>
      <c r="O69" s="565"/>
      <c r="P69" s="541"/>
    </row>
    <row r="70" spans="1:16" ht="15">
      <c r="A70" s="533">
        <f t="shared" si="3"/>
        <v>64</v>
      </c>
      <c r="B70" s="552" t="s">
        <v>1255</v>
      </c>
      <c r="C70" s="494" t="s">
        <v>746</v>
      </c>
      <c r="D70" s="494">
        <v>2.5</v>
      </c>
      <c r="E70" s="536"/>
      <c r="F70" s="536"/>
      <c r="G70" s="544"/>
      <c r="H70" s="536">
        <f>D70*G70</f>
        <v>0</v>
      </c>
      <c r="I70" s="536">
        <f t="shared" si="13"/>
        <v>0</v>
      </c>
      <c r="J70" s="492"/>
      <c r="K70" s="562">
        <v>0</v>
      </c>
      <c r="L70" s="563"/>
      <c r="M70" s="564">
        <v>420</v>
      </c>
      <c r="N70" s="565"/>
      <c r="O70" s="565"/>
      <c r="P70" s="541"/>
    </row>
    <row r="71" spans="1:16" ht="24.75">
      <c r="A71" s="533">
        <f t="shared" si="3"/>
        <v>65</v>
      </c>
      <c r="B71" s="566" t="s">
        <v>1256</v>
      </c>
      <c r="C71" s="494" t="s">
        <v>746</v>
      </c>
      <c r="D71" s="494">
        <v>3</v>
      </c>
      <c r="E71" s="536"/>
      <c r="F71" s="536"/>
      <c r="G71" s="544"/>
      <c r="H71" s="536">
        <f>D71*G71</f>
        <v>0</v>
      </c>
      <c r="I71" s="536">
        <f t="shared" si="13"/>
        <v>0</v>
      </c>
      <c r="J71" s="492"/>
      <c r="K71" s="562">
        <v>0</v>
      </c>
      <c r="L71" s="563"/>
      <c r="M71" s="564">
        <v>420</v>
      </c>
      <c r="N71" s="565"/>
      <c r="O71" s="565"/>
      <c r="P71" s="541"/>
    </row>
    <row r="72" spans="1:16" ht="15">
      <c r="A72" s="533">
        <f t="shared" si="3"/>
        <v>66</v>
      </c>
      <c r="B72" s="552" t="s">
        <v>1257</v>
      </c>
      <c r="C72" s="494" t="s">
        <v>746</v>
      </c>
      <c r="D72" s="494">
        <v>2</v>
      </c>
      <c r="E72" s="536"/>
      <c r="F72" s="536"/>
      <c r="G72" s="544"/>
      <c r="H72" s="536">
        <f>D72*G72</f>
        <v>0</v>
      </c>
      <c r="I72" s="536">
        <f t="shared" si="13"/>
        <v>0</v>
      </c>
      <c r="J72" s="492"/>
      <c r="K72" s="562">
        <v>0</v>
      </c>
      <c r="L72" s="563"/>
      <c r="M72" s="564">
        <v>420</v>
      </c>
      <c r="N72" s="565"/>
      <c r="O72" s="565"/>
      <c r="P72" s="541"/>
    </row>
    <row r="73" spans="1:16" ht="15">
      <c r="A73" s="533">
        <f t="shared" ref="A73:A131" si="14">A72+1</f>
        <v>67</v>
      </c>
      <c r="B73" s="557"/>
      <c r="C73" s="494"/>
      <c r="D73" s="494"/>
      <c r="E73" s="536"/>
      <c r="F73" s="536"/>
      <c r="G73" s="537"/>
      <c r="H73" s="536"/>
      <c r="I73" s="536"/>
      <c r="J73" s="492"/>
      <c r="K73" s="538"/>
      <c r="L73" s="539"/>
      <c r="M73" s="538"/>
      <c r="N73" s="540"/>
      <c r="O73" s="540"/>
      <c r="P73" s="541"/>
    </row>
    <row r="74" spans="1:16" ht="15">
      <c r="A74" s="533">
        <f t="shared" si="14"/>
        <v>68</v>
      </c>
      <c r="B74" s="554" t="s">
        <v>1258</v>
      </c>
      <c r="C74" s="494"/>
      <c r="D74" s="494"/>
      <c r="E74" s="536"/>
      <c r="F74" s="536"/>
      <c r="G74" s="537"/>
      <c r="H74" s="536"/>
      <c r="I74" s="536"/>
      <c r="J74" s="492"/>
      <c r="K74" s="538"/>
      <c r="L74" s="539"/>
      <c r="M74" s="538"/>
      <c r="N74" s="540"/>
      <c r="O74" s="540"/>
      <c r="P74" s="541"/>
    </row>
    <row r="75" spans="1:16" ht="15">
      <c r="A75" s="533">
        <f t="shared" si="14"/>
        <v>69</v>
      </c>
      <c r="B75" s="492" t="s">
        <v>1259</v>
      </c>
      <c r="C75" s="494" t="s">
        <v>257</v>
      </c>
      <c r="D75" s="494">
        <f>SUM(D77:D79)</f>
        <v>110</v>
      </c>
      <c r="E75" s="536"/>
      <c r="F75" s="536"/>
      <c r="G75" s="544"/>
      <c r="H75" s="536">
        <f>D75*G75</f>
        <v>0</v>
      </c>
      <c r="I75" s="536">
        <f>F75+H75</f>
        <v>0</v>
      </c>
      <c r="J75" s="507"/>
      <c r="K75" s="562">
        <v>0</v>
      </c>
      <c r="L75" s="547"/>
      <c r="M75" s="546">
        <v>25</v>
      </c>
      <c r="N75" s="548"/>
      <c r="O75" s="548"/>
      <c r="P75" s="541"/>
    </row>
    <row r="76" spans="1:16" ht="15">
      <c r="A76" s="533">
        <f t="shared" si="14"/>
        <v>70</v>
      </c>
      <c r="B76" s="492" t="s">
        <v>1260</v>
      </c>
      <c r="C76" s="494" t="s">
        <v>437</v>
      </c>
      <c r="D76" s="494">
        <v>87</v>
      </c>
      <c r="E76" s="536"/>
      <c r="F76" s="536"/>
      <c r="G76" s="544"/>
      <c r="H76" s="536">
        <f>D76*G76</f>
        <v>0</v>
      </c>
      <c r="I76" s="536">
        <f>F76+H76</f>
        <v>0</v>
      </c>
      <c r="J76" s="507"/>
      <c r="K76" s="562">
        <v>0</v>
      </c>
      <c r="L76" s="547"/>
      <c r="M76" s="546">
        <v>15</v>
      </c>
      <c r="N76" s="548"/>
      <c r="O76" s="548"/>
      <c r="P76" s="541"/>
    </row>
    <row r="77" spans="1:16" ht="15">
      <c r="A77" s="533">
        <f t="shared" si="14"/>
        <v>71</v>
      </c>
      <c r="B77" s="492" t="s">
        <v>1261</v>
      </c>
      <c r="C77" s="494" t="s">
        <v>257</v>
      </c>
      <c r="D77" s="494">
        <v>60</v>
      </c>
      <c r="E77" s="536"/>
      <c r="F77" s="536"/>
      <c r="G77" s="544"/>
      <c r="H77" s="536">
        <f t="shared" ref="H77:H83" si="15">D77*G77</f>
        <v>0</v>
      </c>
      <c r="I77" s="536">
        <f t="shared" ref="I77:I83" si="16">F77+H77</f>
        <v>0</v>
      </c>
      <c r="J77" s="507"/>
      <c r="K77" s="562">
        <v>0</v>
      </c>
      <c r="L77" s="547"/>
      <c r="M77" s="546">
        <v>90</v>
      </c>
      <c r="N77" s="548"/>
      <c r="O77" s="548"/>
      <c r="P77" s="541"/>
    </row>
    <row r="78" spans="1:16" ht="15">
      <c r="A78" s="533">
        <f t="shared" si="14"/>
        <v>72</v>
      </c>
      <c r="B78" s="492" t="s">
        <v>1262</v>
      </c>
      <c r="C78" s="494" t="s">
        <v>257</v>
      </c>
      <c r="D78" s="494">
        <v>30</v>
      </c>
      <c r="E78" s="536"/>
      <c r="F78" s="536"/>
      <c r="G78" s="544"/>
      <c r="H78" s="536">
        <f t="shared" si="15"/>
        <v>0</v>
      </c>
      <c r="I78" s="536">
        <f t="shared" si="16"/>
        <v>0</v>
      </c>
      <c r="J78" s="507"/>
      <c r="K78" s="562">
        <v>0</v>
      </c>
      <c r="L78" s="547"/>
      <c r="M78" s="546">
        <v>145</v>
      </c>
      <c r="N78" s="548"/>
      <c r="O78" s="548"/>
      <c r="P78" s="541"/>
    </row>
    <row r="79" spans="1:16" ht="15">
      <c r="A79" s="533">
        <f t="shared" si="14"/>
        <v>73</v>
      </c>
      <c r="B79" s="492" t="s">
        <v>1263</v>
      </c>
      <c r="C79" s="494" t="s">
        <v>257</v>
      </c>
      <c r="D79" s="494">
        <v>20</v>
      </c>
      <c r="E79" s="536"/>
      <c r="F79" s="536"/>
      <c r="G79" s="544"/>
      <c r="H79" s="536">
        <f t="shared" si="15"/>
        <v>0</v>
      </c>
      <c r="I79" s="536">
        <f t="shared" si="16"/>
        <v>0</v>
      </c>
      <c r="J79" s="507"/>
      <c r="K79" s="562">
        <v>0</v>
      </c>
      <c r="L79" s="547"/>
      <c r="M79" s="546">
        <v>36</v>
      </c>
      <c r="N79" s="548"/>
      <c r="O79" s="548"/>
      <c r="P79" s="541"/>
    </row>
    <row r="80" spans="1:16" ht="15">
      <c r="A80" s="533">
        <f t="shared" si="14"/>
        <v>74</v>
      </c>
      <c r="B80" s="492" t="s">
        <v>1264</v>
      </c>
      <c r="C80" s="494" t="s">
        <v>437</v>
      </c>
      <c r="D80" s="494">
        <v>7</v>
      </c>
      <c r="E80" s="536"/>
      <c r="F80" s="536"/>
      <c r="G80" s="544"/>
      <c r="H80" s="536">
        <f t="shared" si="15"/>
        <v>0</v>
      </c>
      <c r="I80" s="536">
        <f t="shared" si="16"/>
        <v>0</v>
      </c>
      <c r="J80" s="507"/>
      <c r="K80" s="562">
        <v>0</v>
      </c>
      <c r="L80" s="547"/>
      <c r="M80" s="546">
        <v>48</v>
      </c>
      <c r="N80" s="548"/>
      <c r="O80" s="548"/>
      <c r="P80" s="541"/>
    </row>
    <row r="81" spans="1:16" ht="15">
      <c r="A81" s="533">
        <f t="shared" si="14"/>
        <v>75</v>
      </c>
      <c r="B81" s="492" t="s">
        <v>1265</v>
      </c>
      <c r="C81" s="555" t="s">
        <v>437</v>
      </c>
      <c r="D81" s="494">
        <v>11</v>
      </c>
      <c r="E81" s="536"/>
      <c r="F81" s="536"/>
      <c r="G81" s="544"/>
      <c r="H81" s="536">
        <f t="shared" si="15"/>
        <v>0</v>
      </c>
      <c r="I81" s="536">
        <f t="shared" si="16"/>
        <v>0</v>
      </c>
      <c r="J81" s="507"/>
      <c r="K81" s="562">
        <v>0</v>
      </c>
      <c r="L81" s="547"/>
      <c r="M81" s="546">
        <v>102</v>
      </c>
      <c r="N81" s="548"/>
      <c r="O81" s="548"/>
      <c r="P81" s="541"/>
    </row>
    <row r="82" spans="1:16" ht="15">
      <c r="A82" s="533">
        <f t="shared" si="14"/>
        <v>76</v>
      </c>
      <c r="B82" s="492" t="s">
        <v>1266</v>
      </c>
      <c r="C82" s="494" t="s">
        <v>437</v>
      </c>
      <c r="D82" s="494">
        <v>10</v>
      </c>
      <c r="E82" s="536"/>
      <c r="F82" s="536"/>
      <c r="G82" s="544"/>
      <c r="H82" s="536">
        <f t="shared" si="15"/>
        <v>0</v>
      </c>
      <c r="I82" s="536">
        <f t="shared" si="16"/>
        <v>0</v>
      </c>
      <c r="J82" s="507"/>
      <c r="K82" s="562">
        <v>0</v>
      </c>
      <c r="L82" s="547"/>
      <c r="M82" s="546">
        <v>18.5</v>
      </c>
      <c r="N82" s="548"/>
      <c r="O82" s="548"/>
      <c r="P82" s="541"/>
    </row>
    <row r="83" spans="1:16" ht="15">
      <c r="A83" s="533">
        <f t="shared" si="14"/>
        <v>77</v>
      </c>
      <c r="B83" s="492" t="s">
        <v>1267</v>
      </c>
      <c r="C83" s="494" t="s">
        <v>437</v>
      </c>
      <c r="D83" s="494">
        <v>158</v>
      </c>
      <c r="E83" s="536"/>
      <c r="F83" s="536"/>
      <c r="G83" s="544"/>
      <c r="H83" s="536">
        <f t="shared" si="15"/>
        <v>0</v>
      </c>
      <c r="I83" s="536">
        <f t="shared" si="16"/>
        <v>0</v>
      </c>
      <c r="J83" s="507"/>
      <c r="K83" s="562">
        <v>0</v>
      </c>
      <c r="L83" s="547"/>
      <c r="M83" s="546">
        <v>8.5</v>
      </c>
      <c r="N83" s="548"/>
      <c r="O83" s="548"/>
      <c r="P83" s="541"/>
    </row>
    <row r="84" spans="1:16" ht="15">
      <c r="A84" s="533">
        <f t="shared" si="14"/>
        <v>78</v>
      </c>
      <c r="B84" s="492" t="s">
        <v>1268</v>
      </c>
      <c r="C84" s="494" t="s">
        <v>437</v>
      </c>
      <c r="D84" s="494">
        <v>4</v>
      </c>
      <c r="E84" s="536"/>
      <c r="F84" s="536"/>
      <c r="G84" s="544"/>
      <c r="H84" s="536">
        <f>D84*G84</f>
        <v>0</v>
      </c>
      <c r="I84" s="536">
        <f>F84+H84</f>
        <v>0</v>
      </c>
      <c r="J84" s="507"/>
      <c r="K84" s="562">
        <v>0</v>
      </c>
      <c r="L84" s="547"/>
      <c r="M84" s="546">
        <v>48.5</v>
      </c>
      <c r="N84" s="548"/>
      <c r="O84" s="548"/>
      <c r="P84" s="541"/>
    </row>
    <row r="85" spans="1:16" ht="15">
      <c r="A85" s="533">
        <f t="shared" si="14"/>
        <v>79</v>
      </c>
      <c r="B85" s="492" t="s">
        <v>1269</v>
      </c>
      <c r="C85" s="494" t="s">
        <v>437</v>
      </c>
      <c r="D85" s="494">
        <v>5</v>
      </c>
      <c r="E85" s="536"/>
      <c r="F85" s="536"/>
      <c r="G85" s="544"/>
      <c r="H85" s="536">
        <f>D85*G85</f>
        <v>0</v>
      </c>
      <c r="I85" s="536">
        <f>F85+H85</f>
        <v>0</v>
      </c>
      <c r="J85" s="507"/>
      <c r="K85" s="562">
        <v>0</v>
      </c>
      <c r="L85" s="547"/>
      <c r="M85" s="546">
        <v>34</v>
      </c>
      <c r="N85" s="548"/>
      <c r="O85" s="548"/>
      <c r="P85" s="541"/>
    </row>
    <row r="86" spans="1:16" ht="15">
      <c r="A86" s="533">
        <f t="shared" si="14"/>
        <v>80</v>
      </c>
      <c r="B86" s="552" t="s">
        <v>1270</v>
      </c>
      <c r="C86" s="494" t="s">
        <v>746</v>
      </c>
      <c r="D86" s="494">
        <v>30</v>
      </c>
      <c r="E86" s="536"/>
      <c r="F86" s="536"/>
      <c r="G86" s="544"/>
      <c r="H86" s="536">
        <f>D86*G86</f>
        <v>0</v>
      </c>
      <c r="I86" s="536">
        <f>F86+H86</f>
        <v>0</v>
      </c>
      <c r="J86" s="492"/>
      <c r="K86" s="562">
        <v>0</v>
      </c>
      <c r="L86" s="563"/>
      <c r="M86" s="564">
        <v>420</v>
      </c>
      <c r="N86" s="565"/>
      <c r="O86" s="565"/>
      <c r="P86" s="541"/>
    </row>
    <row r="87" spans="1:16" ht="15">
      <c r="A87" s="533">
        <f t="shared" si="14"/>
        <v>81</v>
      </c>
      <c r="B87" s="567" t="s">
        <v>1271</v>
      </c>
      <c r="C87" s="494" t="s">
        <v>1272</v>
      </c>
      <c r="D87" s="568">
        <v>210</v>
      </c>
      <c r="E87" s="543"/>
      <c r="F87" s="536">
        <f>D87*E87</f>
        <v>0</v>
      </c>
      <c r="G87" s="537"/>
      <c r="H87" s="536"/>
      <c r="I87" s="536">
        <f>F87+H87</f>
        <v>0</v>
      </c>
      <c r="J87" s="492"/>
      <c r="K87" s="564">
        <v>26</v>
      </c>
      <c r="L87" s="563"/>
      <c r="M87" s="562">
        <v>0</v>
      </c>
      <c r="N87" s="569"/>
      <c r="O87" s="565"/>
      <c r="P87" s="541"/>
    </row>
    <row r="88" spans="1:16" ht="15">
      <c r="A88" s="533">
        <f t="shared" si="14"/>
        <v>82</v>
      </c>
      <c r="B88" s="492"/>
      <c r="C88" s="494"/>
      <c r="D88" s="494"/>
      <c r="E88" s="536"/>
      <c r="F88" s="536"/>
      <c r="G88" s="537"/>
      <c r="H88" s="536"/>
      <c r="I88" s="536"/>
      <c r="J88" s="492"/>
      <c r="K88" s="538"/>
      <c r="L88" s="539"/>
      <c r="M88" s="538"/>
      <c r="N88" s="540"/>
      <c r="O88" s="540"/>
      <c r="P88" s="541"/>
    </row>
    <row r="89" spans="1:16" ht="15">
      <c r="A89" s="533">
        <f t="shared" si="14"/>
        <v>83</v>
      </c>
      <c r="B89" s="554" t="s">
        <v>1273</v>
      </c>
      <c r="C89" s="494"/>
      <c r="D89" s="494"/>
      <c r="E89" s="536"/>
      <c r="F89" s="536"/>
      <c r="G89" s="537"/>
      <c r="H89" s="536"/>
      <c r="I89" s="536"/>
      <c r="J89" s="492"/>
      <c r="K89" s="538"/>
      <c r="L89" s="539"/>
      <c r="M89" s="538"/>
      <c r="N89" s="540"/>
      <c r="O89" s="540"/>
      <c r="P89" s="541"/>
    </row>
    <row r="90" spans="1:16" ht="15">
      <c r="A90" s="533">
        <f t="shared" si="14"/>
        <v>84</v>
      </c>
      <c r="B90" s="492" t="s">
        <v>1274</v>
      </c>
      <c r="C90" s="494" t="s">
        <v>571</v>
      </c>
      <c r="D90" s="494">
        <v>100</v>
      </c>
      <c r="E90" s="543"/>
      <c r="F90" s="536">
        <f>D90*E90</f>
        <v>0</v>
      </c>
      <c r="G90" s="537"/>
      <c r="H90" s="536"/>
      <c r="I90" s="536">
        <f>F90+H90</f>
        <v>0</v>
      </c>
      <c r="J90" s="507"/>
      <c r="K90" s="546">
        <v>12.5</v>
      </c>
      <c r="L90" s="547"/>
      <c r="M90" s="562">
        <v>0</v>
      </c>
      <c r="N90" s="548"/>
      <c r="O90" s="548"/>
      <c r="P90" s="541"/>
    </row>
    <row r="91" spans="1:16" ht="15">
      <c r="A91" s="533">
        <f t="shared" si="14"/>
        <v>85</v>
      </c>
      <c r="B91" s="492" t="s">
        <v>1275</v>
      </c>
      <c r="C91" s="494" t="s">
        <v>437</v>
      </c>
      <c r="D91" s="494">
        <v>10</v>
      </c>
      <c r="E91" s="543"/>
      <c r="F91" s="536">
        <f>D91*E91</f>
        <v>0</v>
      </c>
      <c r="G91" s="544"/>
      <c r="H91" s="536">
        <f>D91*G91</f>
        <v>0</v>
      </c>
      <c r="I91" s="536">
        <f>F91+H91</f>
        <v>0</v>
      </c>
      <c r="J91" s="507"/>
      <c r="K91" s="546">
        <v>1.3</v>
      </c>
      <c r="L91" s="547"/>
      <c r="M91" s="546">
        <v>4.5</v>
      </c>
      <c r="N91" s="548"/>
      <c r="O91" s="548"/>
      <c r="P91" s="541"/>
    </row>
    <row r="92" spans="1:16" ht="15">
      <c r="A92" s="533">
        <f t="shared" si="14"/>
        <v>86</v>
      </c>
      <c r="B92" s="492" t="s">
        <v>1276</v>
      </c>
      <c r="C92" s="494" t="s">
        <v>437</v>
      </c>
      <c r="D92" s="494">
        <v>110</v>
      </c>
      <c r="E92" s="543"/>
      <c r="F92" s="536">
        <f>D92*E92</f>
        <v>0</v>
      </c>
      <c r="G92" s="544"/>
      <c r="H92" s="536">
        <f>D92*G92</f>
        <v>0</v>
      </c>
      <c r="I92" s="536">
        <f>F92+H92</f>
        <v>0</v>
      </c>
      <c r="J92" s="507"/>
      <c r="K92" s="546">
        <v>1.8</v>
      </c>
      <c r="L92" s="547"/>
      <c r="M92" s="546">
        <v>6.5</v>
      </c>
      <c r="N92" s="548"/>
      <c r="O92" s="548"/>
      <c r="P92" s="541"/>
    </row>
    <row r="93" spans="1:16" ht="15">
      <c r="A93" s="533">
        <f t="shared" si="14"/>
        <v>87</v>
      </c>
      <c r="B93" s="557"/>
      <c r="C93" s="494"/>
      <c r="D93" s="494"/>
      <c r="E93" s="570"/>
      <c r="F93" s="536"/>
      <c r="G93" s="537"/>
      <c r="H93" s="536"/>
      <c r="I93" s="536"/>
      <c r="J93" s="492"/>
      <c r="K93" s="538"/>
      <c r="L93" s="539"/>
      <c r="M93" s="538"/>
      <c r="N93" s="540"/>
      <c r="O93" s="540"/>
      <c r="P93" s="541"/>
    </row>
    <row r="94" spans="1:16" ht="15">
      <c r="A94" s="533">
        <f t="shared" si="14"/>
        <v>88</v>
      </c>
      <c r="B94" s="554" t="s">
        <v>1277</v>
      </c>
      <c r="C94" s="494"/>
      <c r="D94" s="494"/>
      <c r="E94" s="536"/>
      <c r="F94" s="536"/>
      <c r="G94" s="537"/>
      <c r="H94" s="536"/>
      <c r="I94" s="536"/>
      <c r="J94" s="492"/>
      <c r="K94" s="538"/>
      <c r="L94" s="539"/>
      <c r="M94" s="538"/>
      <c r="N94" s="540"/>
      <c r="O94" s="540"/>
      <c r="P94" s="541"/>
    </row>
    <row r="95" spans="1:16" ht="15">
      <c r="A95" s="533">
        <f t="shared" si="14"/>
        <v>89</v>
      </c>
      <c r="B95" s="492" t="s">
        <v>1278</v>
      </c>
      <c r="C95" s="494" t="s">
        <v>257</v>
      </c>
      <c r="D95" s="494">
        <v>8</v>
      </c>
      <c r="E95" s="543"/>
      <c r="F95" s="536">
        <f t="shared" ref="F95:F101" si="17">D95*E95</f>
        <v>0</v>
      </c>
      <c r="G95" s="544"/>
      <c r="H95" s="536">
        <f>D95*G95</f>
        <v>0</v>
      </c>
      <c r="I95" s="536">
        <f t="shared" ref="I95:I101" si="18">F95+H95</f>
        <v>0</v>
      </c>
      <c r="J95" s="507"/>
      <c r="K95" s="546">
        <v>145</v>
      </c>
      <c r="L95" s="547"/>
      <c r="M95" s="546">
        <v>150</v>
      </c>
      <c r="N95" s="548"/>
      <c r="O95" s="548"/>
      <c r="P95" s="571"/>
    </row>
    <row r="96" spans="1:16" ht="15">
      <c r="A96" s="533">
        <f t="shared" si="14"/>
        <v>90</v>
      </c>
      <c r="B96" s="492" t="s">
        <v>1279</v>
      </c>
      <c r="C96" s="494" t="s">
        <v>437</v>
      </c>
      <c r="D96" s="494">
        <v>8</v>
      </c>
      <c r="E96" s="543"/>
      <c r="F96" s="536">
        <f t="shared" si="17"/>
        <v>0</v>
      </c>
      <c r="G96" s="544"/>
      <c r="H96" s="536">
        <f>D96*G96</f>
        <v>0</v>
      </c>
      <c r="I96" s="536">
        <f t="shared" si="18"/>
        <v>0</v>
      </c>
      <c r="J96" s="507"/>
      <c r="K96" s="546">
        <v>36</v>
      </c>
      <c r="L96" s="547"/>
      <c r="M96" s="546">
        <v>42</v>
      </c>
      <c r="N96" s="548"/>
      <c r="O96" s="548"/>
      <c r="P96" s="571"/>
    </row>
    <row r="97" spans="1:16" ht="15">
      <c r="A97" s="533">
        <f t="shared" si="14"/>
        <v>91</v>
      </c>
      <c r="B97" s="492" t="s">
        <v>1280</v>
      </c>
      <c r="C97" s="494" t="s">
        <v>437</v>
      </c>
      <c r="D97" s="494">
        <v>4</v>
      </c>
      <c r="E97" s="543"/>
      <c r="F97" s="536">
        <f t="shared" si="17"/>
        <v>0</v>
      </c>
      <c r="G97" s="544"/>
      <c r="H97" s="536">
        <f>D97*G97</f>
        <v>0</v>
      </c>
      <c r="I97" s="536">
        <f t="shared" si="18"/>
        <v>0</v>
      </c>
      <c r="J97" s="507"/>
      <c r="K97" s="546">
        <v>38</v>
      </c>
      <c r="L97" s="547"/>
      <c r="M97" s="546">
        <v>38</v>
      </c>
      <c r="N97" s="548"/>
      <c r="O97" s="548"/>
      <c r="P97" s="571"/>
    </row>
    <row r="98" spans="1:16" ht="15">
      <c r="A98" s="533">
        <f t="shared" si="14"/>
        <v>92</v>
      </c>
      <c r="B98" s="492" t="s">
        <v>1281</v>
      </c>
      <c r="C98" s="494" t="s">
        <v>437</v>
      </c>
      <c r="D98" s="494">
        <v>8</v>
      </c>
      <c r="E98" s="543"/>
      <c r="F98" s="536">
        <f t="shared" si="17"/>
        <v>0</v>
      </c>
      <c r="G98" s="544"/>
      <c r="H98" s="536">
        <f>D98*G98</f>
        <v>0</v>
      </c>
      <c r="I98" s="536">
        <f t="shared" si="18"/>
        <v>0</v>
      </c>
      <c r="J98" s="507"/>
      <c r="K98" s="546">
        <v>42</v>
      </c>
      <c r="L98" s="547"/>
      <c r="M98" s="546">
        <v>42</v>
      </c>
      <c r="N98" s="548"/>
      <c r="O98" s="548"/>
      <c r="P98" s="571"/>
    </row>
    <row r="99" spans="1:16" ht="15">
      <c r="A99" s="533">
        <f t="shared" si="14"/>
        <v>93</v>
      </c>
      <c r="B99" s="492" t="s">
        <v>1282</v>
      </c>
      <c r="C99" s="494" t="s">
        <v>437</v>
      </c>
      <c r="D99" s="494">
        <v>24</v>
      </c>
      <c r="E99" s="543"/>
      <c r="F99" s="536">
        <f t="shared" si="17"/>
        <v>0</v>
      </c>
      <c r="G99" s="572"/>
      <c r="H99" s="536"/>
      <c r="I99" s="536">
        <f t="shared" si="18"/>
        <v>0</v>
      </c>
      <c r="J99" s="507"/>
      <c r="K99" s="546">
        <v>2.8</v>
      </c>
      <c r="L99" s="547"/>
      <c r="M99" s="562">
        <v>0</v>
      </c>
      <c r="N99" s="548"/>
      <c r="O99" s="548"/>
      <c r="P99" s="571"/>
    </row>
    <row r="100" spans="1:16" ht="15">
      <c r="A100" s="533">
        <f t="shared" si="14"/>
        <v>94</v>
      </c>
      <c r="B100" s="492" t="s">
        <v>1283</v>
      </c>
      <c r="C100" s="494" t="s">
        <v>437</v>
      </c>
      <c r="D100" s="494">
        <v>4</v>
      </c>
      <c r="E100" s="543"/>
      <c r="F100" s="536">
        <f t="shared" si="17"/>
        <v>0</v>
      </c>
      <c r="G100" s="537"/>
      <c r="H100" s="536"/>
      <c r="I100" s="536">
        <f t="shared" si="18"/>
        <v>0</v>
      </c>
      <c r="J100" s="507"/>
      <c r="K100" s="546">
        <v>12.5</v>
      </c>
      <c r="L100" s="547"/>
      <c r="M100" s="562">
        <v>0</v>
      </c>
      <c r="N100" s="548"/>
      <c r="O100" s="548"/>
      <c r="P100" s="571"/>
    </row>
    <row r="101" spans="1:16" ht="15">
      <c r="A101" s="533">
        <f t="shared" si="14"/>
        <v>95</v>
      </c>
      <c r="B101" s="492" t="s">
        <v>1284</v>
      </c>
      <c r="C101" s="494" t="s">
        <v>437</v>
      </c>
      <c r="D101" s="494">
        <v>3</v>
      </c>
      <c r="E101" s="543"/>
      <c r="F101" s="536">
        <f t="shared" si="17"/>
        <v>0</v>
      </c>
      <c r="G101" s="544"/>
      <c r="H101" s="536">
        <f>D101*G101</f>
        <v>0</v>
      </c>
      <c r="I101" s="536">
        <f t="shared" si="18"/>
        <v>0</v>
      </c>
      <c r="J101" s="507"/>
      <c r="K101" s="546">
        <v>16.5</v>
      </c>
      <c r="L101" s="547"/>
      <c r="M101" s="546">
        <v>15</v>
      </c>
      <c r="N101" s="548"/>
      <c r="O101" s="548"/>
      <c r="P101" s="571"/>
    </row>
    <row r="102" spans="1:16" ht="15">
      <c r="A102" s="533">
        <f t="shared" si="14"/>
        <v>96</v>
      </c>
      <c r="B102" s="492" t="s">
        <v>1285</v>
      </c>
      <c r="C102" s="494" t="s">
        <v>257</v>
      </c>
      <c r="D102" s="494">
        <v>16</v>
      </c>
      <c r="E102" s="543"/>
      <c r="F102" s="536">
        <f>D102*E102</f>
        <v>0</v>
      </c>
      <c r="G102" s="544"/>
      <c r="H102" s="536">
        <f>D102*G102</f>
        <v>0</v>
      </c>
      <c r="I102" s="536">
        <f>F102+H102</f>
        <v>0</v>
      </c>
      <c r="J102" s="507"/>
      <c r="K102" s="546">
        <v>125</v>
      </c>
      <c r="L102" s="547"/>
      <c r="M102" s="546">
        <v>150</v>
      </c>
      <c r="N102" s="548"/>
      <c r="O102" s="548"/>
      <c r="P102" s="541"/>
    </row>
    <row r="103" spans="1:16" ht="15">
      <c r="A103" s="533">
        <f t="shared" si="14"/>
        <v>97</v>
      </c>
      <c r="B103" s="492" t="s">
        <v>1286</v>
      </c>
      <c r="C103" s="494" t="s">
        <v>437</v>
      </c>
      <c r="D103" s="494">
        <v>14</v>
      </c>
      <c r="E103" s="543"/>
      <c r="F103" s="536">
        <f>D103*E103</f>
        <v>0</v>
      </c>
      <c r="G103" s="544"/>
      <c r="H103" s="536">
        <f>D103*G103</f>
        <v>0</v>
      </c>
      <c r="I103" s="536">
        <f>F103+H103</f>
        <v>0</v>
      </c>
      <c r="J103" s="507"/>
      <c r="K103" s="546">
        <v>95</v>
      </c>
      <c r="L103" s="547"/>
      <c r="M103" s="546">
        <v>65</v>
      </c>
      <c r="N103" s="548"/>
      <c r="O103" s="548"/>
      <c r="P103" s="541"/>
    </row>
    <row r="104" spans="1:16" ht="15">
      <c r="A104" s="533">
        <f t="shared" si="14"/>
        <v>98</v>
      </c>
      <c r="B104" s="492" t="s">
        <v>1287</v>
      </c>
      <c r="C104" s="494" t="s">
        <v>437</v>
      </c>
      <c r="D104" s="494">
        <v>8</v>
      </c>
      <c r="E104" s="543"/>
      <c r="F104" s="536">
        <f>D104*E104</f>
        <v>0</v>
      </c>
      <c r="G104" s="544"/>
      <c r="H104" s="536">
        <f>D104*G104</f>
        <v>0</v>
      </c>
      <c r="I104" s="536">
        <f>F104+H104</f>
        <v>0</v>
      </c>
      <c r="J104" s="507"/>
      <c r="K104" s="546">
        <v>55</v>
      </c>
      <c r="L104" s="547"/>
      <c r="M104" s="546">
        <v>30</v>
      </c>
      <c r="N104" s="548"/>
      <c r="O104" s="548"/>
      <c r="P104" s="541"/>
    </row>
    <row r="105" spans="1:16" ht="15">
      <c r="A105" s="533">
        <f t="shared" si="14"/>
        <v>99</v>
      </c>
      <c r="B105" s="573"/>
      <c r="C105" s="494"/>
      <c r="D105" s="494"/>
      <c r="E105" s="536"/>
      <c r="F105" s="536"/>
      <c r="G105" s="537"/>
      <c r="H105" s="536"/>
      <c r="I105" s="536"/>
      <c r="J105" s="492"/>
      <c r="K105" s="538"/>
      <c r="L105" s="539"/>
      <c r="M105" s="538"/>
      <c r="N105" s="540"/>
      <c r="O105" s="540"/>
      <c r="P105" s="541"/>
    </row>
    <row r="106" spans="1:16" ht="15">
      <c r="A106" s="533">
        <f t="shared" si="14"/>
        <v>100</v>
      </c>
      <c r="B106" s="554" t="s">
        <v>1288</v>
      </c>
      <c r="C106" s="494"/>
      <c r="D106" s="494"/>
      <c r="E106" s="536"/>
      <c r="F106" s="536"/>
      <c r="G106" s="537"/>
      <c r="H106" s="536"/>
      <c r="I106" s="536"/>
      <c r="J106" s="492"/>
      <c r="K106" s="538"/>
      <c r="L106" s="539"/>
      <c r="M106" s="538"/>
      <c r="N106" s="540"/>
      <c r="O106" s="540"/>
      <c r="P106" s="541"/>
    </row>
    <row r="107" spans="1:16" ht="15">
      <c r="A107" s="533">
        <f t="shared" si="14"/>
        <v>101</v>
      </c>
      <c r="B107" s="492" t="s">
        <v>1289</v>
      </c>
      <c r="C107" s="494" t="s">
        <v>257</v>
      </c>
      <c r="D107" s="494">
        <v>5</v>
      </c>
      <c r="E107" s="543"/>
      <c r="F107" s="536">
        <f t="shared" ref="F107:F112" si="19">D107*E107</f>
        <v>0</v>
      </c>
      <c r="G107" s="537"/>
      <c r="H107" s="536"/>
      <c r="I107" s="536">
        <f t="shared" ref="I107:I113" si="20">F107+H107</f>
        <v>0</v>
      </c>
      <c r="J107" s="507"/>
      <c r="K107" s="546">
        <v>35</v>
      </c>
      <c r="L107" s="547"/>
      <c r="M107" s="562">
        <v>0</v>
      </c>
      <c r="N107" s="548"/>
      <c r="O107" s="548"/>
      <c r="P107" s="541"/>
    </row>
    <row r="108" spans="1:16" ht="15">
      <c r="A108" s="533">
        <f t="shared" si="14"/>
        <v>102</v>
      </c>
      <c r="B108" s="492" t="s">
        <v>1290</v>
      </c>
      <c r="C108" s="494" t="s">
        <v>437</v>
      </c>
      <c r="D108" s="494">
        <v>1</v>
      </c>
      <c r="E108" s="543"/>
      <c r="F108" s="536">
        <f t="shared" si="19"/>
        <v>0</v>
      </c>
      <c r="G108" s="537"/>
      <c r="H108" s="536"/>
      <c r="I108" s="536">
        <f t="shared" si="20"/>
        <v>0</v>
      </c>
      <c r="J108" s="507"/>
      <c r="K108" s="546">
        <v>320</v>
      </c>
      <c r="L108" s="547"/>
      <c r="M108" s="562">
        <v>0</v>
      </c>
      <c r="N108" s="548"/>
      <c r="O108" s="548"/>
      <c r="P108" s="541"/>
    </row>
    <row r="109" spans="1:16" ht="15">
      <c r="A109" s="533">
        <f t="shared" si="14"/>
        <v>103</v>
      </c>
      <c r="B109" s="492" t="s">
        <v>1291</v>
      </c>
      <c r="C109" s="494" t="s">
        <v>437</v>
      </c>
      <c r="D109" s="494">
        <v>2</v>
      </c>
      <c r="E109" s="543"/>
      <c r="F109" s="536">
        <f t="shared" si="19"/>
        <v>0</v>
      </c>
      <c r="G109" s="537"/>
      <c r="H109" s="536"/>
      <c r="I109" s="536">
        <f t="shared" si="20"/>
        <v>0</v>
      </c>
      <c r="J109" s="507"/>
      <c r="K109" s="546">
        <v>280</v>
      </c>
      <c r="L109" s="547"/>
      <c r="M109" s="562">
        <v>0</v>
      </c>
      <c r="N109" s="548"/>
      <c r="O109" s="548"/>
      <c r="P109" s="541"/>
    </row>
    <row r="110" spans="1:16" ht="15">
      <c r="A110" s="533">
        <f t="shared" si="14"/>
        <v>104</v>
      </c>
      <c r="B110" s="492" t="s">
        <v>1292</v>
      </c>
      <c r="C110" s="494" t="s">
        <v>437</v>
      </c>
      <c r="D110" s="494">
        <v>2</v>
      </c>
      <c r="E110" s="543"/>
      <c r="F110" s="536">
        <f t="shared" si="19"/>
        <v>0</v>
      </c>
      <c r="G110" s="537"/>
      <c r="H110" s="536"/>
      <c r="I110" s="536">
        <f t="shared" si="20"/>
        <v>0</v>
      </c>
      <c r="J110" s="507"/>
      <c r="K110" s="546">
        <v>98</v>
      </c>
      <c r="L110" s="547"/>
      <c r="M110" s="562">
        <v>0</v>
      </c>
      <c r="N110" s="548"/>
      <c r="O110" s="548"/>
      <c r="P110" s="541"/>
    </row>
    <row r="111" spans="1:16" ht="15">
      <c r="A111" s="533">
        <f t="shared" si="14"/>
        <v>105</v>
      </c>
      <c r="B111" s="492" t="s">
        <v>1293</v>
      </c>
      <c r="C111" s="494" t="s">
        <v>437</v>
      </c>
      <c r="D111" s="494">
        <v>2</v>
      </c>
      <c r="E111" s="543"/>
      <c r="F111" s="536">
        <f t="shared" si="19"/>
        <v>0</v>
      </c>
      <c r="G111" s="537"/>
      <c r="H111" s="536"/>
      <c r="I111" s="536">
        <f t="shared" si="20"/>
        <v>0</v>
      </c>
      <c r="J111" s="507"/>
      <c r="K111" s="546">
        <v>26</v>
      </c>
      <c r="L111" s="547"/>
      <c r="M111" s="562">
        <v>0</v>
      </c>
      <c r="N111" s="548"/>
      <c r="O111" s="548"/>
      <c r="P111" s="541"/>
    </row>
    <row r="112" spans="1:16" ht="15">
      <c r="A112" s="533">
        <f t="shared" si="14"/>
        <v>106</v>
      </c>
      <c r="B112" s="492" t="s">
        <v>1294</v>
      </c>
      <c r="C112" s="494" t="s">
        <v>437</v>
      </c>
      <c r="D112" s="494">
        <v>2</v>
      </c>
      <c r="E112" s="543"/>
      <c r="F112" s="536">
        <f t="shared" si="19"/>
        <v>0</v>
      </c>
      <c r="G112" s="537"/>
      <c r="H112" s="536"/>
      <c r="I112" s="536">
        <f t="shared" si="20"/>
        <v>0</v>
      </c>
      <c r="J112" s="507"/>
      <c r="K112" s="546">
        <v>140</v>
      </c>
      <c r="L112" s="547"/>
      <c r="M112" s="562">
        <v>0</v>
      </c>
      <c r="N112" s="548"/>
      <c r="O112" s="548"/>
    </row>
    <row r="113" spans="1:16" s="515" customFormat="1" ht="28.5" customHeight="1">
      <c r="A113" s="533">
        <f t="shared" si="14"/>
        <v>107</v>
      </c>
      <c r="B113" s="560" t="s">
        <v>1295</v>
      </c>
      <c r="C113" s="494" t="s">
        <v>746</v>
      </c>
      <c r="D113" s="494">
        <v>10</v>
      </c>
      <c r="E113" s="536"/>
      <c r="F113" s="536"/>
      <c r="G113" s="544"/>
      <c r="H113" s="536">
        <f>D113*G113</f>
        <v>0</v>
      </c>
      <c r="I113" s="536">
        <f t="shared" si="20"/>
        <v>0</v>
      </c>
      <c r="J113" s="507"/>
      <c r="K113" s="562">
        <v>0</v>
      </c>
      <c r="L113" s="547"/>
      <c r="M113" s="546">
        <v>420</v>
      </c>
      <c r="N113" s="548"/>
      <c r="O113" s="548"/>
      <c r="P113" s="531"/>
    </row>
    <row r="114" spans="1:16" ht="15">
      <c r="A114" s="533">
        <f t="shared" si="14"/>
        <v>108</v>
      </c>
      <c r="B114" s="573"/>
      <c r="C114" s="494"/>
      <c r="D114" s="494"/>
      <c r="E114" s="536"/>
      <c r="F114" s="536"/>
      <c r="G114" s="537"/>
      <c r="H114" s="536"/>
      <c r="I114" s="536"/>
      <c r="J114" s="492"/>
      <c r="K114" s="538"/>
      <c r="L114" s="539"/>
      <c r="M114" s="538"/>
      <c r="N114" s="540"/>
      <c r="O114" s="540"/>
      <c r="P114" s="541"/>
    </row>
    <row r="115" spans="1:16" ht="15">
      <c r="A115" s="533">
        <f t="shared" si="14"/>
        <v>109</v>
      </c>
      <c r="B115" s="554" t="s">
        <v>1296</v>
      </c>
      <c r="C115" s="494"/>
      <c r="D115" s="494"/>
      <c r="E115" s="536"/>
      <c r="F115" s="536"/>
      <c r="G115" s="537"/>
      <c r="H115" s="536"/>
      <c r="I115" s="536"/>
      <c r="J115" s="492"/>
      <c r="K115" s="538"/>
      <c r="L115" s="539"/>
      <c r="M115" s="538"/>
      <c r="N115" s="540"/>
      <c r="O115" s="540"/>
      <c r="P115" s="541"/>
    </row>
    <row r="116" spans="1:16" ht="15">
      <c r="A116" s="533">
        <f t="shared" si="14"/>
        <v>110</v>
      </c>
      <c r="B116" s="567" t="s">
        <v>1297</v>
      </c>
      <c r="C116" s="574" t="s">
        <v>1298</v>
      </c>
      <c r="D116" s="568">
        <v>14</v>
      </c>
      <c r="E116" s="536"/>
      <c r="F116" s="536"/>
      <c r="G116" s="544"/>
      <c r="H116" s="536">
        <f>D116*G116</f>
        <v>0</v>
      </c>
      <c r="I116" s="536">
        <f t="shared" ref="I116:I122" si="21">F116+H116</f>
        <v>0</v>
      </c>
      <c r="J116" s="492"/>
      <c r="K116" s="562">
        <v>0</v>
      </c>
      <c r="L116" s="563"/>
      <c r="M116" s="564">
        <v>420</v>
      </c>
      <c r="N116" s="569">
        <v>1.1000000000000001</v>
      </c>
      <c r="O116" s="565"/>
      <c r="P116" s="541"/>
    </row>
    <row r="117" spans="1:16" ht="15">
      <c r="A117" s="533">
        <f t="shared" si="14"/>
        <v>111</v>
      </c>
      <c r="B117" s="567" t="s">
        <v>1299</v>
      </c>
      <c r="C117" s="574" t="s">
        <v>1300</v>
      </c>
      <c r="D117" s="568">
        <v>8</v>
      </c>
      <c r="E117" s="536"/>
      <c r="F117" s="536"/>
      <c r="G117" s="544"/>
      <c r="H117" s="536">
        <f>D117*G117</f>
        <v>0</v>
      </c>
      <c r="I117" s="536">
        <f t="shared" si="21"/>
        <v>0</v>
      </c>
      <c r="J117" s="492"/>
      <c r="K117" s="562">
        <v>0</v>
      </c>
      <c r="L117" s="563"/>
      <c r="M117" s="564">
        <v>420</v>
      </c>
      <c r="N117" s="569">
        <v>1.3</v>
      </c>
      <c r="O117" s="565"/>
      <c r="P117" s="541"/>
    </row>
    <row r="118" spans="1:16" ht="15">
      <c r="A118" s="533">
        <f t="shared" si="14"/>
        <v>112</v>
      </c>
      <c r="B118" s="567" t="s">
        <v>1301</v>
      </c>
      <c r="C118" s="574" t="s">
        <v>1272</v>
      </c>
      <c r="D118" s="568">
        <v>180</v>
      </c>
      <c r="E118" s="543"/>
      <c r="F118" s="536">
        <f>D118*E118</f>
        <v>0</v>
      </c>
      <c r="G118" s="572"/>
      <c r="H118" s="536"/>
      <c r="I118" s="536">
        <f t="shared" si="21"/>
        <v>0</v>
      </c>
      <c r="J118" s="492"/>
      <c r="K118" s="564">
        <v>18</v>
      </c>
      <c r="L118" s="563"/>
      <c r="M118" s="562">
        <v>0</v>
      </c>
      <c r="N118" s="569"/>
      <c r="O118" s="565"/>
      <c r="P118" s="541"/>
    </row>
    <row r="119" spans="1:16" ht="15">
      <c r="A119" s="533">
        <f t="shared" si="14"/>
        <v>113</v>
      </c>
      <c r="B119" s="567" t="s">
        <v>1302</v>
      </c>
      <c r="C119" s="574" t="s">
        <v>1300</v>
      </c>
      <c r="D119" s="568">
        <v>8</v>
      </c>
      <c r="E119" s="536"/>
      <c r="F119" s="536"/>
      <c r="G119" s="544"/>
      <c r="H119" s="536">
        <f>D119*G119</f>
        <v>0</v>
      </c>
      <c r="I119" s="536">
        <f t="shared" si="21"/>
        <v>0</v>
      </c>
      <c r="J119" s="492"/>
      <c r="K119" s="562">
        <v>0</v>
      </c>
      <c r="L119" s="563"/>
      <c r="M119" s="564">
        <v>420</v>
      </c>
      <c r="N119" s="569">
        <v>1.3</v>
      </c>
      <c r="O119" s="565"/>
      <c r="P119" s="541"/>
    </row>
    <row r="120" spans="1:16" ht="15">
      <c r="A120" s="533">
        <f t="shared" si="14"/>
        <v>114</v>
      </c>
      <c r="B120" s="567" t="s">
        <v>1303</v>
      </c>
      <c r="C120" s="574" t="s">
        <v>1304</v>
      </c>
      <c r="D120" s="568">
        <v>16</v>
      </c>
      <c r="E120" s="536"/>
      <c r="F120" s="536"/>
      <c r="G120" s="544"/>
      <c r="H120" s="536">
        <f>D120*G120</f>
        <v>0</v>
      </c>
      <c r="I120" s="536">
        <f t="shared" si="21"/>
        <v>0</v>
      </c>
      <c r="J120" s="492"/>
      <c r="K120" s="562">
        <v>0</v>
      </c>
      <c r="L120" s="563"/>
      <c r="M120" s="564">
        <v>420</v>
      </c>
      <c r="N120" s="569">
        <v>1.25</v>
      </c>
      <c r="O120" s="565"/>
      <c r="P120" s="541"/>
    </row>
    <row r="121" spans="1:16" ht="15">
      <c r="A121" s="533">
        <f t="shared" si="14"/>
        <v>115</v>
      </c>
      <c r="B121" s="567" t="s">
        <v>1305</v>
      </c>
      <c r="C121" s="574" t="s">
        <v>1306</v>
      </c>
      <c r="D121" s="568">
        <v>4</v>
      </c>
      <c r="E121" s="536"/>
      <c r="F121" s="536"/>
      <c r="G121" s="544"/>
      <c r="H121" s="536">
        <f>D121*G121</f>
        <v>0</v>
      </c>
      <c r="I121" s="536">
        <f t="shared" si="21"/>
        <v>0</v>
      </c>
      <c r="J121" s="492"/>
      <c r="K121" s="562">
        <v>0</v>
      </c>
      <c r="L121" s="563"/>
      <c r="M121" s="564">
        <v>420</v>
      </c>
      <c r="N121" s="565"/>
      <c r="O121" s="565"/>
      <c r="P121" s="541"/>
    </row>
    <row r="122" spans="1:16" ht="15">
      <c r="A122" s="533">
        <f t="shared" si="14"/>
        <v>116</v>
      </c>
      <c r="B122" s="567" t="s">
        <v>1307</v>
      </c>
      <c r="C122" s="574" t="s">
        <v>181</v>
      </c>
      <c r="D122" s="568">
        <v>0.3</v>
      </c>
      <c r="E122" s="543"/>
      <c r="F122" s="536">
        <f>D122*E122</f>
        <v>0</v>
      </c>
      <c r="G122" s="544"/>
      <c r="H122" s="536">
        <f>D122*G122</f>
        <v>0</v>
      </c>
      <c r="I122" s="536">
        <f t="shared" si="21"/>
        <v>0</v>
      </c>
      <c r="J122" s="492"/>
      <c r="K122" s="564">
        <v>2400</v>
      </c>
      <c r="L122" s="563"/>
      <c r="M122" s="564">
        <v>900</v>
      </c>
      <c r="N122" s="565"/>
      <c r="O122" s="565"/>
      <c r="P122" s="541"/>
    </row>
    <row r="123" spans="1:16" ht="15" customHeight="1">
      <c r="A123" s="533">
        <f t="shared" si="14"/>
        <v>117</v>
      </c>
      <c r="B123" s="519"/>
      <c r="C123" s="519"/>
      <c r="D123" s="519"/>
      <c r="E123" s="519"/>
      <c r="F123" s="519" t="s">
        <v>1308</v>
      </c>
      <c r="G123" s="519"/>
      <c r="H123" s="575" t="s">
        <v>1309</v>
      </c>
      <c r="I123" s="575" t="s">
        <v>1310</v>
      </c>
      <c r="J123" s="492"/>
      <c r="K123" s="495"/>
      <c r="L123" s="495"/>
      <c r="M123" s="495"/>
    </row>
    <row r="124" spans="1:16" ht="15" customHeight="1">
      <c r="A124" s="533">
        <f t="shared" si="14"/>
        <v>118</v>
      </c>
      <c r="B124" s="519"/>
      <c r="C124" s="519"/>
      <c r="D124" s="519"/>
      <c r="E124" s="519"/>
      <c r="F124" s="576">
        <f>SUM(F7:F122)</f>
        <v>0</v>
      </c>
      <c r="G124" s="577"/>
      <c r="H124" s="576">
        <f>SUM(H7:H122)</f>
        <v>0</v>
      </c>
      <c r="I124" s="576">
        <f>SUM(I7:I122)</f>
        <v>0</v>
      </c>
      <c r="J124" s="492"/>
      <c r="K124" s="578">
        <f>SUM(F124:H124)</f>
        <v>0</v>
      </c>
      <c r="L124" s="495"/>
      <c r="M124" s="495"/>
    </row>
    <row r="125" spans="1:16" ht="15" customHeight="1" thickBot="1">
      <c r="A125" s="533">
        <f t="shared" si="14"/>
        <v>119</v>
      </c>
      <c r="B125" s="579" t="s">
        <v>1311</v>
      </c>
      <c r="C125" s="579"/>
      <c r="D125" s="580">
        <v>5</v>
      </c>
      <c r="E125" s="581"/>
      <c r="F125" s="582">
        <f>F124/100*D125</f>
        <v>0</v>
      </c>
      <c r="G125" s="581"/>
      <c r="H125" s="581"/>
      <c r="I125" s="581"/>
      <c r="J125" s="492"/>
      <c r="K125" s="495"/>
      <c r="L125" s="495"/>
      <c r="M125" s="495"/>
    </row>
    <row r="126" spans="1:16" ht="6" customHeight="1" thickBot="1">
      <c r="A126" s="533">
        <f t="shared" si="14"/>
        <v>120</v>
      </c>
      <c r="B126" s="492"/>
      <c r="C126" s="492"/>
      <c r="D126" s="494"/>
      <c r="E126" s="492"/>
      <c r="F126" s="492"/>
      <c r="G126" s="492"/>
      <c r="H126" s="492"/>
      <c r="I126" s="492"/>
      <c r="J126" s="492"/>
      <c r="K126" s="495"/>
      <c r="L126" s="495"/>
      <c r="M126" s="495"/>
    </row>
    <row r="127" spans="1:16" ht="15" customHeight="1" thickBot="1">
      <c r="A127" s="533">
        <f t="shared" si="14"/>
        <v>121</v>
      </c>
      <c r="B127" s="583" t="s">
        <v>1312</v>
      </c>
      <c r="C127" s="583"/>
      <c r="D127" s="584"/>
      <c r="E127" s="585"/>
      <c r="F127" s="586">
        <f>F124+F125</f>
        <v>0</v>
      </c>
      <c r="G127" s="587"/>
      <c r="H127" s="588">
        <f>H124</f>
        <v>0</v>
      </c>
      <c r="I127" s="589">
        <f>F127+H127</f>
        <v>0</v>
      </c>
      <c r="J127" s="492"/>
      <c r="K127" s="578">
        <f>K124+F125</f>
        <v>0</v>
      </c>
      <c r="L127" s="495"/>
      <c r="M127" s="495"/>
    </row>
    <row r="128" spans="1:16" ht="6" customHeight="1">
      <c r="A128" s="533">
        <f t="shared" si="14"/>
        <v>122</v>
      </c>
      <c r="B128" s="492"/>
      <c r="C128" s="492"/>
      <c r="D128" s="494"/>
      <c r="E128" s="492"/>
      <c r="F128" s="492"/>
      <c r="G128" s="492"/>
      <c r="H128" s="492"/>
      <c r="I128" s="492"/>
      <c r="J128" s="492"/>
      <c r="K128" s="495"/>
      <c r="L128" s="495"/>
      <c r="M128" s="495"/>
    </row>
    <row r="129" spans="1:13" ht="16.5" customHeight="1">
      <c r="A129" s="533">
        <f t="shared" si="14"/>
        <v>123</v>
      </c>
      <c r="B129" s="590" t="s">
        <v>1313</v>
      </c>
      <c r="C129" s="492"/>
      <c r="D129" s="494"/>
      <c r="E129" s="591">
        <f>I127</f>
        <v>0</v>
      </c>
      <c r="F129" s="592" t="s">
        <v>1160</v>
      </c>
      <c r="G129" s="492"/>
      <c r="H129" s="492"/>
      <c r="I129" s="536"/>
      <c r="J129" s="492"/>
      <c r="K129" s="495"/>
      <c r="L129" s="495"/>
      <c r="M129" s="495"/>
    </row>
    <row r="130" spans="1:13" ht="16.5" hidden="1" customHeight="1" thickBot="1">
      <c r="A130" s="593">
        <f t="shared" si="14"/>
        <v>124</v>
      </c>
      <c r="B130" s="594" t="s">
        <v>1314</v>
      </c>
      <c r="C130" s="595" t="s">
        <v>423</v>
      </c>
      <c r="D130" s="522">
        <v>0</v>
      </c>
      <c r="E130" s="596">
        <f>I127/100*D130</f>
        <v>0</v>
      </c>
      <c r="F130" s="597" t="s">
        <v>1160</v>
      </c>
      <c r="K130" s="495"/>
      <c r="L130" s="495"/>
      <c r="M130" s="495"/>
    </row>
    <row r="131" spans="1:13" ht="16.5" hidden="1" customHeight="1" thickBot="1">
      <c r="A131" s="593">
        <f t="shared" si="14"/>
        <v>125</v>
      </c>
      <c r="B131" s="598" t="s">
        <v>1315</v>
      </c>
      <c r="C131" s="599"/>
      <c r="D131" s="600"/>
      <c r="E131" s="601">
        <f>E129+E130</f>
        <v>0</v>
      </c>
      <c r="F131" s="602" t="s">
        <v>1160</v>
      </c>
      <c r="G131" s="603"/>
      <c r="H131" s="604"/>
      <c r="I131" s="603"/>
      <c r="J131" s="500"/>
      <c r="K131" s="495"/>
      <c r="L131" s="495"/>
      <c r="M131" s="495"/>
    </row>
    <row r="132" spans="1:13">
      <c r="E132" s="605"/>
    </row>
    <row r="133" spans="1:13">
      <c r="E133" s="605"/>
    </row>
    <row r="134" spans="1:13">
      <c r="D134" s="607"/>
    </row>
  </sheetData>
  <sheetProtection password="DAFF" sheet="1" objects="1" scenarios="1" formatCells="0" selectLockedCells="1"/>
  <mergeCells count="8">
    <mergeCell ref="O4:O5"/>
    <mergeCell ref="P5:P6"/>
    <mergeCell ref="C4:C5"/>
    <mergeCell ref="D4:D5"/>
    <mergeCell ref="K4:K5"/>
    <mergeCell ref="L4:L5"/>
    <mergeCell ref="M4:M5"/>
    <mergeCell ref="N4:N5"/>
  </mergeCells>
  <printOptions gridLines="1"/>
  <pageMargins left="0.23622047244094491" right="0.23622047244094491" top="0.74803149606299213" bottom="0.74803149606299213" header="0.31496062992125984" footer="0.31496062992125984"/>
  <pageSetup paperSize="9" scale="77" fitToHeight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>
    <pageSetUpPr fitToPage="1"/>
  </sheetPr>
  <dimension ref="A2:BM392"/>
  <sheetViews>
    <sheetView showGridLines="0" workbookViewId="0">
      <selection activeCell="D1" sqref="D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hidden="1" customWidth="1"/>
    <col min="13" max="13" width="10.83203125" style="1" hidden="1" customWidth="1"/>
    <col min="14" max="14" width="0" style="1" hidden="1" customWidth="1"/>
    <col min="15" max="20" width="14.1640625" style="1" hidden="1" customWidth="1"/>
    <col min="21" max="21" width="16.33203125" style="1" hidden="1" customWidth="1"/>
    <col min="22" max="22" width="12.33203125" style="1" hidden="1" customWidth="1"/>
    <col min="23" max="23" width="16.33203125" style="1" hidden="1" customWidth="1"/>
    <col min="24" max="24" width="12.33203125" style="1" hidden="1" customWidth="1"/>
    <col min="25" max="25" width="15" style="1" hidden="1" customWidth="1"/>
    <col min="26" max="26" width="11" style="1" hidden="1" customWidth="1"/>
    <col min="27" max="27" width="15" style="1" hidden="1" customWidth="1"/>
    <col min="28" max="28" width="16.33203125" style="1" hidden="1" customWidth="1"/>
    <col min="29" max="29" width="11" style="1" hidden="1" customWidth="1"/>
    <col min="30" max="30" width="15" style="1" hidden="1" customWidth="1"/>
    <col min="31" max="31" width="16.33203125" style="1" hidden="1" customWidth="1"/>
    <col min="32" max="43" width="0" hidden="1" customWidth="1"/>
    <col min="44" max="65" width="0" style="1" hidden="1" customWidth="1"/>
    <col min="66" max="133" width="0" hidden="1" customWidth="1"/>
  </cols>
  <sheetData>
    <row r="2" spans="1:46" s="1" customFormat="1" ht="36.950000000000003" customHeight="1">
      <c r="L2" s="670"/>
      <c r="M2" s="670"/>
      <c r="N2" s="670"/>
      <c r="O2" s="670"/>
      <c r="P2" s="670"/>
      <c r="Q2" s="670"/>
      <c r="R2" s="670"/>
      <c r="S2" s="670"/>
      <c r="T2" s="670"/>
      <c r="U2" s="670"/>
      <c r="V2" s="670"/>
      <c r="AT2" s="16" t="s">
        <v>84</v>
      </c>
    </row>
    <row r="3" spans="1:46" s="1" customFormat="1" ht="6.95" customHeight="1">
      <c r="B3" s="96"/>
      <c r="C3" s="97"/>
      <c r="D3" s="97"/>
      <c r="E3" s="97"/>
      <c r="F3" s="97"/>
      <c r="G3" s="97"/>
      <c r="H3" s="97"/>
      <c r="I3" s="97"/>
      <c r="J3" s="97"/>
      <c r="K3" s="97"/>
      <c r="L3" s="19"/>
      <c r="AT3" s="16" t="s">
        <v>85</v>
      </c>
    </row>
    <row r="4" spans="1:46" s="1" customFormat="1" ht="24.95" customHeight="1">
      <c r="B4" s="19"/>
      <c r="D4" s="98" t="s">
        <v>86</v>
      </c>
      <c r="L4" s="19"/>
      <c r="M4" s="99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0" t="s">
        <v>16</v>
      </c>
      <c r="L6" s="19"/>
    </row>
    <row r="7" spans="1:46" s="1" customFormat="1" ht="16.5" customHeight="1">
      <c r="B7" s="19"/>
      <c r="E7" s="671" t="str">
        <f>'Rekapitulace stavby'!K6</f>
        <v>Střední škola řemesel a ZŠ-rekonstrukce kuchyně</v>
      </c>
      <c r="F7" s="672"/>
      <c r="G7" s="672"/>
      <c r="H7" s="672"/>
      <c r="L7" s="19"/>
    </row>
    <row r="8" spans="1:46" s="2" customFormat="1" ht="12" customHeight="1">
      <c r="A8" s="31"/>
      <c r="B8" s="36"/>
      <c r="C8" s="31"/>
      <c r="D8" s="100" t="s">
        <v>87</v>
      </c>
      <c r="E8" s="31"/>
      <c r="F8" s="31"/>
      <c r="G8" s="31"/>
      <c r="H8" s="31"/>
      <c r="I8" s="31"/>
      <c r="J8" s="31"/>
      <c r="K8" s="31"/>
      <c r="L8" s="47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673" t="s">
        <v>88</v>
      </c>
      <c r="F9" s="674"/>
      <c r="G9" s="674"/>
      <c r="H9" s="674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0" t="s">
        <v>18</v>
      </c>
      <c r="E11" s="31"/>
      <c r="F11" s="101" t="s">
        <v>1</v>
      </c>
      <c r="G11" s="31"/>
      <c r="H11" s="31"/>
      <c r="I11" s="100" t="s">
        <v>19</v>
      </c>
      <c r="J11" s="101" t="s">
        <v>1</v>
      </c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0" t="s">
        <v>20</v>
      </c>
      <c r="E12" s="31"/>
      <c r="F12" s="101" t="s">
        <v>21</v>
      </c>
      <c r="G12" s="31"/>
      <c r="H12" s="31"/>
      <c r="I12" s="100" t="s">
        <v>22</v>
      </c>
      <c r="J12" s="102" t="str">
        <f>'Rekapitulace stavby'!AN8</f>
        <v>01_2023</v>
      </c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0" t="s">
        <v>23</v>
      </c>
      <c r="E14" s="31"/>
      <c r="F14" s="31"/>
      <c r="G14" s="31"/>
      <c r="H14" s="31"/>
      <c r="I14" s="100" t="s">
        <v>24</v>
      </c>
      <c r="J14" s="101" t="s">
        <v>1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1" t="s">
        <v>25</v>
      </c>
      <c r="F15" s="31"/>
      <c r="G15" s="31"/>
      <c r="H15" s="31"/>
      <c r="I15" s="100" t="s">
        <v>26</v>
      </c>
      <c r="J15" s="101" t="s">
        <v>1</v>
      </c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0" t="s">
        <v>27</v>
      </c>
      <c r="E17" s="31"/>
      <c r="F17" s="31"/>
      <c r="G17" s="31"/>
      <c r="H17" s="31"/>
      <c r="I17" s="100" t="s">
        <v>24</v>
      </c>
      <c r="J17" s="28" t="str">
        <f>'Rekapitulace stavby'!AN13</f>
        <v>Vyplň údaj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675" t="str">
        <f>'Rekapitulace stavby'!E14</f>
        <v>Vyplň údaj</v>
      </c>
      <c r="F18" s="676"/>
      <c r="G18" s="676"/>
      <c r="H18" s="676"/>
      <c r="I18" s="100" t="s">
        <v>26</v>
      </c>
      <c r="J18" s="28" t="str">
        <f>'Rekapitulace stavby'!AN14</f>
        <v>Vyplň údaj</v>
      </c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0" t="s">
        <v>29</v>
      </c>
      <c r="E20" s="31"/>
      <c r="F20" s="31"/>
      <c r="G20" s="31"/>
      <c r="H20" s="31"/>
      <c r="I20" s="100" t="s">
        <v>24</v>
      </c>
      <c r="J20" s="101" t="s">
        <v>1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1" t="s">
        <v>30</v>
      </c>
      <c r="F21" s="31"/>
      <c r="G21" s="31"/>
      <c r="H21" s="31"/>
      <c r="I21" s="100" t="s">
        <v>26</v>
      </c>
      <c r="J21" s="101" t="s">
        <v>1</v>
      </c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0" t="s">
        <v>32</v>
      </c>
      <c r="E23" s="31"/>
      <c r="F23" s="31"/>
      <c r="G23" s="31"/>
      <c r="H23" s="31"/>
      <c r="I23" s="100" t="s">
        <v>24</v>
      </c>
      <c r="J23" s="101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1" t="s">
        <v>33</v>
      </c>
      <c r="F24" s="31"/>
      <c r="G24" s="31"/>
      <c r="H24" s="31"/>
      <c r="I24" s="100" t="s">
        <v>26</v>
      </c>
      <c r="J24" s="101" t="s">
        <v>1</v>
      </c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0" t="s">
        <v>34</v>
      </c>
      <c r="E26" s="31"/>
      <c r="F26" s="31"/>
      <c r="G26" s="31"/>
      <c r="H26" s="31"/>
      <c r="I26" s="31"/>
      <c r="J26" s="31"/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3"/>
      <c r="B27" s="104"/>
      <c r="C27" s="103"/>
      <c r="D27" s="103"/>
      <c r="E27" s="677" t="s">
        <v>1</v>
      </c>
      <c r="F27" s="677"/>
      <c r="G27" s="677"/>
      <c r="H27" s="677"/>
      <c r="I27" s="103"/>
      <c r="J27" s="103"/>
      <c r="K27" s="103"/>
      <c r="L27" s="105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06"/>
      <c r="E29" s="106"/>
      <c r="F29" s="106"/>
      <c r="G29" s="106"/>
      <c r="H29" s="106"/>
      <c r="I29" s="106"/>
      <c r="J29" s="106"/>
      <c r="K29" s="106"/>
      <c r="L29" s="47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07" t="s">
        <v>35</v>
      </c>
      <c r="E30" s="31"/>
      <c r="F30" s="31"/>
      <c r="G30" s="31"/>
      <c r="H30" s="31"/>
      <c r="I30" s="31"/>
      <c r="J30" s="108">
        <f>ROUND(J143, 2)</f>
        <v>0</v>
      </c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06"/>
      <c r="E31" s="106"/>
      <c r="F31" s="106"/>
      <c r="G31" s="106"/>
      <c r="H31" s="106"/>
      <c r="I31" s="106"/>
      <c r="J31" s="106"/>
      <c r="K31" s="106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09" t="s">
        <v>37</v>
      </c>
      <c r="G32" s="31"/>
      <c r="H32" s="31"/>
      <c r="I32" s="109" t="s">
        <v>36</v>
      </c>
      <c r="J32" s="109" t="s">
        <v>38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0" t="s">
        <v>39</v>
      </c>
      <c r="E33" s="100" t="s">
        <v>40</v>
      </c>
      <c r="F33" s="111">
        <f>ROUND((SUM(BE143:BE391)),  2)</f>
        <v>0</v>
      </c>
      <c r="G33" s="31"/>
      <c r="H33" s="31"/>
      <c r="I33" s="112">
        <v>0.21</v>
      </c>
      <c r="J33" s="111">
        <f>ROUND(((SUM(BE143:BE391))*I33),  2)</f>
        <v>0</v>
      </c>
      <c r="K33" s="31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0" t="s">
        <v>41</v>
      </c>
      <c r="F34" s="111">
        <f>ROUND((SUM(BF143:BF391)),  2)</f>
        <v>0</v>
      </c>
      <c r="G34" s="31"/>
      <c r="H34" s="31"/>
      <c r="I34" s="112">
        <v>0.15</v>
      </c>
      <c r="J34" s="111">
        <f>ROUND(((SUM(BF143:BF391))*I34),  2)</f>
        <v>0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0" t="s">
        <v>42</v>
      </c>
      <c r="F35" s="111">
        <f>ROUND((SUM(BG143:BG391)),  2)</f>
        <v>0</v>
      </c>
      <c r="G35" s="31"/>
      <c r="H35" s="31"/>
      <c r="I35" s="112">
        <v>0.21</v>
      </c>
      <c r="J35" s="111">
        <f>0</f>
        <v>0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0" t="s">
        <v>43</v>
      </c>
      <c r="F36" s="111">
        <f>ROUND((SUM(BH143:BH391)),  2)</f>
        <v>0</v>
      </c>
      <c r="G36" s="31"/>
      <c r="H36" s="31"/>
      <c r="I36" s="112">
        <v>0.15</v>
      </c>
      <c r="J36" s="111">
        <f>0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0" t="s">
        <v>44</v>
      </c>
      <c r="F37" s="111">
        <f>ROUND((SUM(BI143:BI391)),  2)</f>
        <v>0</v>
      </c>
      <c r="G37" s="31"/>
      <c r="H37" s="31"/>
      <c r="I37" s="112">
        <v>0</v>
      </c>
      <c r="J37" s="111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3"/>
      <c r="D39" s="114" t="s">
        <v>45</v>
      </c>
      <c r="E39" s="115"/>
      <c r="F39" s="115"/>
      <c r="G39" s="116" t="s">
        <v>46</v>
      </c>
      <c r="H39" s="117" t="s">
        <v>47</v>
      </c>
      <c r="I39" s="115"/>
      <c r="J39" s="118">
        <f>SUM(J30:J37)</f>
        <v>0</v>
      </c>
      <c r="K39" s="119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7"/>
      <c r="D50" s="120" t="s">
        <v>48</v>
      </c>
      <c r="E50" s="121"/>
      <c r="F50" s="121"/>
      <c r="G50" s="120" t="s">
        <v>49</v>
      </c>
      <c r="H50" s="121"/>
      <c r="I50" s="121"/>
      <c r="J50" s="121"/>
      <c r="K50" s="121"/>
      <c r="L50" s="47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6"/>
      <c r="C61" s="31"/>
      <c r="D61" s="122" t="s">
        <v>50</v>
      </c>
      <c r="E61" s="123"/>
      <c r="F61" s="124" t="s">
        <v>51</v>
      </c>
      <c r="G61" s="122" t="s">
        <v>50</v>
      </c>
      <c r="H61" s="123"/>
      <c r="I61" s="123"/>
      <c r="J61" s="125" t="s">
        <v>51</v>
      </c>
      <c r="K61" s="123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6"/>
      <c r="C65" s="31"/>
      <c r="D65" s="120" t="s">
        <v>52</v>
      </c>
      <c r="E65" s="126"/>
      <c r="F65" s="126"/>
      <c r="G65" s="120" t="s">
        <v>53</v>
      </c>
      <c r="H65" s="126"/>
      <c r="I65" s="126"/>
      <c r="J65" s="126"/>
      <c r="K65" s="126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6"/>
      <c r="C76" s="31"/>
      <c r="D76" s="122" t="s">
        <v>50</v>
      </c>
      <c r="E76" s="123"/>
      <c r="F76" s="124" t="s">
        <v>51</v>
      </c>
      <c r="G76" s="122" t="s">
        <v>50</v>
      </c>
      <c r="H76" s="123"/>
      <c r="I76" s="123"/>
      <c r="J76" s="125" t="s">
        <v>51</v>
      </c>
      <c r="K76" s="123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27"/>
      <c r="C77" s="128"/>
      <c r="D77" s="128"/>
      <c r="E77" s="128"/>
      <c r="F77" s="128"/>
      <c r="G77" s="128"/>
      <c r="H77" s="128"/>
      <c r="I77" s="128"/>
      <c r="J77" s="128"/>
      <c r="K77" s="128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29"/>
      <c r="C81" s="130"/>
      <c r="D81" s="130"/>
      <c r="E81" s="130"/>
      <c r="F81" s="130"/>
      <c r="G81" s="130"/>
      <c r="H81" s="130"/>
      <c r="I81" s="130"/>
      <c r="J81" s="130"/>
      <c r="K81" s="130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2" t="s">
        <v>89</v>
      </c>
      <c r="D82" s="33"/>
      <c r="E82" s="33"/>
      <c r="F82" s="33"/>
      <c r="G82" s="33"/>
      <c r="H82" s="33"/>
      <c r="I82" s="33"/>
      <c r="J82" s="33"/>
      <c r="K82" s="33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668" t="str">
        <f>E7</f>
        <v>Střední škola řemesel a ZŠ-rekonstrukce kuchyně</v>
      </c>
      <c r="F85" s="669"/>
      <c r="G85" s="669"/>
      <c r="H85" s="669"/>
      <c r="I85" s="33"/>
      <c r="J85" s="33"/>
      <c r="K85" s="33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87</v>
      </c>
      <c r="D86" s="33"/>
      <c r="E86" s="33"/>
      <c r="F86" s="33"/>
      <c r="G86" s="33"/>
      <c r="H86" s="33"/>
      <c r="I86" s="33"/>
      <c r="J86" s="33"/>
      <c r="K86" s="33"/>
      <c r="L86" s="47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635" t="str">
        <f>E9</f>
        <v>HORICE 1 - SO-01-Vlastní budova</v>
      </c>
      <c r="F87" s="667"/>
      <c r="G87" s="667"/>
      <c r="H87" s="667"/>
      <c r="I87" s="33"/>
      <c r="J87" s="33"/>
      <c r="K87" s="33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20</v>
      </c>
      <c r="D89" s="33"/>
      <c r="E89" s="33"/>
      <c r="F89" s="25" t="str">
        <f>F12</f>
        <v>Hořice,Havlíčkova 54</v>
      </c>
      <c r="G89" s="33"/>
      <c r="H89" s="33"/>
      <c r="I89" s="27" t="s">
        <v>22</v>
      </c>
      <c r="J89" s="60" t="str">
        <f>IF(J12="","",J12)</f>
        <v>01_2023</v>
      </c>
      <c r="K89" s="33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7" t="s">
        <v>23</v>
      </c>
      <c r="D91" s="33"/>
      <c r="E91" s="33"/>
      <c r="F91" s="25" t="str">
        <f>E15</f>
        <v>SŠŘ a ZŠ Hořice Havláčkova 54</v>
      </c>
      <c r="G91" s="33"/>
      <c r="H91" s="33"/>
      <c r="I91" s="27" t="s">
        <v>29</v>
      </c>
      <c r="J91" s="29" t="str">
        <f>E21</f>
        <v>Pridos Hradec Králové</v>
      </c>
      <c r="K91" s="33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7" t="s">
        <v>27</v>
      </c>
      <c r="D92" s="33"/>
      <c r="E92" s="33"/>
      <c r="F92" s="25" t="str">
        <f>IF(E18="","",E18)</f>
        <v>Vyplň údaj</v>
      </c>
      <c r="G92" s="33"/>
      <c r="H92" s="33"/>
      <c r="I92" s="27" t="s">
        <v>32</v>
      </c>
      <c r="J92" s="29" t="str">
        <f>E24</f>
        <v>Ing.Pavel Michálek</v>
      </c>
      <c r="K92" s="33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31" t="s">
        <v>90</v>
      </c>
      <c r="D94" s="132"/>
      <c r="E94" s="132"/>
      <c r="F94" s="132"/>
      <c r="G94" s="132"/>
      <c r="H94" s="132"/>
      <c r="I94" s="132"/>
      <c r="J94" s="133" t="s">
        <v>91</v>
      </c>
      <c r="K94" s="132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34" t="s">
        <v>92</v>
      </c>
      <c r="D96" s="33"/>
      <c r="E96" s="33"/>
      <c r="F96" s="33"/>
      <c r="G96" s="33"/>
      <c r="H96" s="33"/>
      <c r="I96" s="33"/>
      <c r="J96" s="78">
        <f>J143</f>
        <v>0</v>
      </c>
      <c r="K96" s="33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93</v>
      </c>
    </row>
    <row r="97" spans="2:12" s="9" customFormat="1" ht="24.95" customHeight="1">
      <c r="B97" s="135"/>
      <c r="C97" s="136"/>
      <c r="D97" s="137" t="s">
        <v>94</v>
      </c>
      <c r="E97" s="138"/>
      <c r="F97" s="138"/>
      <c r="G97" s="138"/>
      <c r="H97" s="138"/>
      <c r="I97" s="138"/>
      <c r="J97" s="139">
        <f>J144</f>
        <v>0</v>
      </c>
      <c r="K97" s="136"/>
      <c r="L97" s="140"/>
    </row>
    <row r="98" spans="2:12" s="10" customFormat="1" ht="19.899999999999999" customHeight="1">
      <c r="B98" s="141"/>
      <c r="C98" s="142"/>
      <c r="D98" s="143" t="s">
        <v>95</v>
      </c>
      <c r="E98" s="144"/>
      <c r="F98" s="144"/>
      <c r="G98" s="144"/>
      <c r="H98" s="144"/>
      <c r="I98" s="144"/>
      <c r="J98" s="145">
        <f>J145</f>
        <v>0</v>
      </c>
      <c r="K98" s="142"/>
      <c r="L98" s="146"/>
    </row>
    <row r="99" spans="2:12" s="10" customFormat="1" ht="19.899999999999999" customHeight="1">
      <c r="B99" s="141"/>
      <c r="C99" s="142"/>
      <c r="D99" s="143" t="s">
        <v>96</v>
      </c>
      <c r="E99" s="144"/>
      <c r="F99" s="144"/>
      <c r="G99" s="144"/>
      <c r="H99" s="144"/>
      <c r="I99" s="144"/>
      <c r="J99" s="145">
        <f>J149</f>
        <v>0</v>
      </c>
      <c r="K99" s="142"/>
      <c r="L99" s="146"/>
    </row>
    <row r="100" spans="2:12" s="10" customFormat="1" ht="19.899999999999999" customHeight="1">
      <c r="B100" s="141"/>
      <c r="C100" s="142"/>
      <c r="D100" s="143" t="s">
        <v>97</v>
      </c>
      <c r="E100" s="144"/>
      <c r="F100" s="144"/>
      <c r="G100" s="144"/>
      <c r="H100" s="144"/>
      <c r="I100" s="144"/>
      <c r="J100" s="145">
        <f>J181</f>
        <v>0</v>
      </c>
      <c r="K100" s="142"/>
      <c r="L100" s="146"/>
    </row>
    <row r="101" spans="2:12" s="10" customFormat="1" ht="19.899999999999999" customHeight="1">
      <c r="B101" s="141"/>
      <c r="C101" s="142"/>
      <c r="D101" s="143" t="s">
        <v>98</v>
      </c>
      <c r="E101" s="144"/>
      <c r="F101" s="144"/>
      <c r="G101" s="144"/>
      <c r="H101" s="144"/>
      <c r="I101" s="144"/>
      <c r="J101" s="145">
        <f>J194</f>
        <v>0</v>
      </c>
      <c r="K101" s="142"/>
      <c r="L101" s="146"/>
    </row>
    <row r="102" spans="2:12" s="10" customFormat="1" ht="19.899999999999999" customHeight="1">
      <c r="B102" s="141"/>
      <c r="C102" s="142"/>
      <c r="D102" s="143" t="s">
        <v>99</v>
      </c>
      <c r="E102" s="144"/>
      <c r="F102" s="144"/>
      <c r="G102" s="144"/>
      <c r="H102" s="144"/>
      <c r="I102" s="144"/>
      <c r="J102" s="145">
        <f>J235</f>
        <v>0</v>
      </c>
      <c r="K102" s="142"/>
      <c r="L102" s="146"/>
    </row>
    <row r="103" spans="2:12" s="10" customFormat="1" ht="19.899999999999999" customHeight="1">
      <c r="B103" s="141"/>
      <c r="C103" s="142"/>
      <c r="D103" s="143" t="s">
        <v>100</v>
      </c>
      <c r="E103" s="144"/>
      <c r="F103" s="144"/>
      <c r="G103" s="144"/>
      <c r="H103" s="144"/>
      <c r="I103" s="144"/>
      <c r="J103" s="145">
        <f>J241</f>
        <v>0</v>
      </c>
      <c r="K103" s="142"/>
      <c r="L103" s="146"/>
    </row>
    <row r="104" spans="2:12" s="9" customFormat="1" ht="24.95" customHeight="1">
      <c r="B104" s="135"/>
      <c r="C104" s="136"/>
      <c r="D104" s="137" t="s">
        <v>101</v>
      </c>
      <c r="E104" s="138"/>
      <c r="F104" s="138"/>
      <c r="G104" s="138"/>
      <c r="H104" s="138"/>
      <c r="I104" s="138"/>
      <c r="J104" s="139">
        <f>J243</f>
        <v>0</v>
      </c>
      <c r="K104" s="136"/>
      <c r="L104" s="140"/>
    </row>
    <row r="105" spans="2:12" s="10" customFormat="1" ht="19.899999999999999" customHeight="1">
      <c r="B105" s="141"/>
      <c r="C105" s="142"/>
      <c r="D105" s="143" t="s">
        <v>102</v>
      </c>
      <c r="E105" s="144"/>
      <c r="F105" s="144"/>
      <c r="G105" s="144"/>
      <c r="H105" s="144"/>
      <c r="I105" s="144"/>
      <c r="J105" s="145">
        <f>J244</f>
        <v>0</v>
      </c>
      <c r="K105" s="142"/>
      <c r="L105" s="146"/>
    </row>
    <row r="106" spans="2:12" s="10" customFormat="1" ht="19.899999999999999" customHeight="1">
      <c r="B106" s="141"/>
      <c r="C106" s="142"/>
      <c r="D106" s="143" t="s">
        <v>103</v>
      </c>
      <c r="E106" s="144"/>
      <c r="F106" s="144"/>
      <c r="G106" s="144"/>
      <c r="H106" s="144"/>
      <c r="I106" s="144"/>
      <c r="J106" s="145">
        <f>J258</f>
        <v>0</v>
      </c>
      <c r="K106" s="142"/>
      <c r="L106" s="146"/>
    </row>
    <row r="107" spans="2:12" s="10" customFormat="1" ht="19.899999999999999" customHeight="1">
      <c r="B107" s="141"/>
      <c r="C107" s="142"/>
      <c r="D107" s="143" t="s">
        <v>104</v>
      </c>
      <c r="E107" s="144"/>
      <c r="F107" s="144"/>
      <c r="G107" s="144"/>
      <c r="H107" s="144"/>
      <c r="I107" s="144"/>
      <c r="J107" s="145">
        <f>J261</f>
        <v>0</v>
      </c>
      <c r="K107" s="142"/>
      <c r="L107" s="146"/>
    </row>
    <row r="108" spans="2:12" s="10" customFormat="1" ht="19.899999999999999" customHeight="1">
      <c r="B108" s="141"/>
      <c r="C108" s="142"/>
      <c r="D108" s="143" t="s">
        <v>105</v>
      </c>
      <c r="E108" s="144"/>
      <c r="F108" s="144"/>
      <c r="G108" s="144"/>
      <c r="H108" s="144"/>
      <c r="I108" s="144"/>
      <c r="J108" s="145">
        <f>J271</f>
        <v>0</v>
      </c>
      <c r="K108" s="142"/>
      <c r="L108" s="146"/>
    </row>
    <row r="109" spans="2:12" s="10" customFormat="1" ht="19.899999999999999" customHeight="1">
      <c r="B109" s="141"/>
      <c r="C109" s="142"/>
      <c r="D109" s="143" t="s">
        <v>106</v>
      </c>
      <c r="E109" s="144"/>
      <c r="F109" s="144"/>
      <c r="G109" s="144"/>
      <c r="H109" s="144"/>
      <c r="I109" s="144"/>
      <c r="J109" s="145">
        <f>J273</f>
        <v>0</v>
      </c>
      <c r="K109" s="142"/>
      <c r="L109" s="146"/>
    </row>
    <row r="110" spans="2:12" s="10" customFormat="1" ht="19.899999999999999" customHeight="1">
      <c r="B110" s="141"/>
      <c r="C110" s="142"/>
      <c r="D110" s="143" t="s">
        <v>107</v>
      </c>
      <c r="E110" s="144"/>
      <c r="F110" s="144"/>
      <c r="G110" s="144"/>
      <c r="H110" s="144"/>
      <c r="I110" s="144"/>
      <c r="J110" s="145">
        <f>J275</f>
        <v>0</v>
      </c>
      <c r="K110" s="142"/>
      <c r="L110" s="146"/>
    </row>
    <row r="111" spans="2:12" s="10" customFormat="1" ht="19.899999999999999" customHeight="1">
      <c r="B111" s="141"/>
      <c r="C111" s="142"/>
      <c r="D111" s="143" t="s">
        <v>108</v>
      </c>
      <c r="E111" s="144"/>
      <c r="F111" s="144"/>
      <c r="G111" s="144"/>
      <c r="H111" s="144"/>
      <c r="I111" s="144"/>
      <c r="J111" s="145">
        <f>J277</f>
        <v>0</v>
      </c>
      <c r="K111" s="142"/>
      <c r="L111" s="146"/>
    </row>
    <row r="112" spans="2:12" s="10" customFormat="1" ht="19.899999999999999" customHeight="1">
      <c r="B112" s="141"/>
      <c r="C112" s="142"/>
      <c r="D112" s="143" t="s">
        <v>109</v>
      </c>
      <c r="E112" s="144"/>
      <c r="F112" s="144"/>
      <c r="G112" s="144"/>
      <c r="H112" s="144"/>
      <c r="I112" s="144"/>
      <c r="J112" s="145">
        <f>J292</f>
        <v>0</v>
      </c>
      <c r="K112" s="142"/>
      <c r="L112" s="146"/>
    </row>
    <row r="113" spans="1:31" s="10" customFormat="1" ht="19.899999999999999" customHeight="1">
      <c r="B113" s="141"/>
      <c r="C113" s="142"/>
      <c r="D113" s="143" t="s">
        <v>110</v>
      </c>
      <c r="E113" s="144"/>
      <c r="F113" s="144"/>
      <c r="G113" s="144"/>
      <c r="H113" s="144"/>
      <c r="I113" s="144"/>
      <c r="J113" s="145">
        <f>J309</f>
        <v>0</v>
      </c>
      <c r="K113" s="142"/>
      <c r="L113" s="146"/>
    </row>
    <row r="114" spans="1:31" s="10" customFormat="1" ht="19.899999999999999" customHeight="1">
      <c r="B114" s="141"/>
      <c r="C114" s="142"/>
      <c r="D114" s="143" t="s">
        <v>111</v>
      </c>
      <c r="E114" s="144"/>
      <c r="F114" s="144"/>
      <c r="G114" s="144"/>
      <c r="H114" s="144"/>
      <c r="I114" s="144"/>
      <c r="J114" s="145">
        <f>J320</f>
        <v>0</v>
      </c>
      <c r="K114" s="142"/>
      <c r="L114" s="146"/>
    </row>
    <row r="115" spans="1:31" s="10" customFormat="1" ht="19.899999999999999" customHeight="1">
      <c r="B115" s="141"/>
      <c r="C115" s="142"/>
      <c r="D115" s="143" t="s">
        <v>112</v>
      </c>
      <c r="E115" s="144"/>
      <c r="F115" s="144"/>
      <c r="G115" s="144"/>
      <c r="H115" s="144"/>
      <c r="I115" s="144"/>
      <c r="J115" s="145">
        <f>J333</f>
        <v>0</v>
      </c>
      <c r="K115" s="142"/>
      <c r="L115" s="146"/>
    </row>
    <row r="116" spans="1:31" s="10" customFormat="1" ht="19.899999999999999" customHeight="1">
      <c r="B116" s="141"/>
      <c r="C116" s="142"/>
      <c r="D116" s="143" t="s">
        <v>113</v>
      </c>
      <c r="E116" s="144"/>
      <c r="F116" s="144"/>
      <c r="G116" s="144"/>
      <c r="H116" s="144"/>
      <c r="I116" s="144"/>
      <c r="J116" s="145">
        <f>J339</f>
        <v>0</v>
      </c>
      <c r="K116" s="142"/>
      <c r="L116" s="146"/>
    </row>
    <row r="117" spans="1:31" s="10" customFormat="1" ht="19.899999999999999" customHeight="1">
      <c r="B117" s="141"/>
      <c r="C117" s="142"/>
      <c r="D117" s="143" t="s">
        <v>114</v>
      </c>
      <c r="E117" s="144"/>
      <c r="F117" s="144"/>
      <c r="G117" s="144"/>
      <c r="H117" s="144"/>
      <c r="I117" s="144"/>
      <c r="J117" s="145">
        <f>J352</f>
        <v>0</v>
      </c>
      <c r="K117" s="142"/>
      <c r="L117" s="146"/>
    </row>
    <row r="118" spans="1:31" s="10" customFormat="1" ht="19.899999999999999" customHeight="1">
      <c r="B118" s="141"/>
      <c r="C118" s="142"/>
      <c r="D118" s="143" t="s">
        <v>115</v>
      </c>
      <c r="E118" s="144"/>
      <c r="F118" s="144"/>
      <c r="G118" s="144"/>
      <c r="H118" s="144"/>
      <c r="I118" s="144"/>
      <c r="J118" s="145">
        <f>J371</f>
        <v>0</v>
      </c>
      <c r="K118" s="142"/>
      <c r="L118" s="146"/>
    </row>
    <row r="119" spans="1:31" s="9" customFormat="1" ht="24.95" customHeight="1">
      <c r="B119" s="135"/>
      <c r="C119" s="136"/>
      <c r="D119" s="137" t="s">
        <v>116</v>
      </c>
      <c r="E119" s="138"/>
      <c r="F119" s="138"/>
      <c r="G119" s="138"/>
      <c r="H119" s="138"/>
      <c r="I119" s="138"/>
      <c r="J119" s="139">
        <f>J379</f>
        <v>0</v>
      </c>
      <c r="K119" s="136"/>
      <c r="L119" s="140"/>
    </row>
    <row r="120" spans="1:31" s="9" customFormat="1" ht="24.95" customHeight="1">
      <c r="B120" s="135"/>
      <c r="C120" s="136"/>
      <c r="D120" s="137" t="s">
        <v>117</v>
      </c>
      <c r="E120" s="138"/>
      <c r="F120" s="138"/>
      <c r="G120" s="138"/>
      <c r="H120" s="138"/>
      <c r="I120" s="138"/>
      <c r="J120" s="139">
        <f>J383</f>
        <v>0</v>
      </c>
      <c r="K120" s="136"/>
      <c r="L120" s="140"/>
    </row>
    <row r="121" spans="1:31" s="10" customFormat="1" ht="19.899999999999999" customHeight="1">
      <c r="B121" s="141"/>
      <c r="C121" s="142"/>
      <c r="D121" s="143" t="s">
        <v>118</v>
      </c>
      <c r="E121" s="144"/>
      <c r="F121" s="144"/>
      <c r="G121" s="144"/>
      <c r="H121" s="144"/>
      <c r="I121" s="144"/>
      <c r="J121" s="145">
        <f>J384</f>
        <v>0</v>
      </c>
      <c r="K121" s="142"/>
      <c r="L121" s="146"/>
    </row>
    <row r="122" spans="1:31" s="10" customFormat="1" ht="19.899999999999999" customHeight="1">
      <c r="B122" s="141"/>
      <c r="C122" s="142"/>
      <c r="D122" s="143" t="s">
        <v>119</v>
      </c>
      <c r="E122" s="144"/>
      <c r="F122" s="144"/>
      <c r="G122" s="144"/>
      <c r="H122" s="144"/>
      <c r="I122" s="144"/>
      <c r="J122" s="145">
        <f>J386</f>
        <v>0</v>
      </c>
      <c r="K122" s="142"/>
      <c r="L122" s="146"/>
    </row>
    <row r="123" spans="1:31" s="10" customFormat="1" ht="19.899999999999999" customHeight="1">
      <c r="B123" s="141"/>
      <c r="C123" s="142"/>
      <c r="D123" s="143" t="s">
        <v>120</v>
      </c>
      <c r="E123" s="144"/>
      <c r="F123" s="144"/>
      <c r="G123" s="144"/>
      <c r="H123" s="144"/>
      <c r="I123" s="144"/>
      <c r="J123" s="145">
        <f>J390</f>
        <v>0</v>
      </c>
      <c r="K123" s="142"/>
      <c r="L123" s="146"/>
    </row>
    <row r="124" spans="1:31" s="2" customFormat="1" ht="21.7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6.95" customHeight="1">
      <c r="A125" s="31"/>
      <c r="B125" s="50"/>
      <c r="C125" s="51"/>
      <c r="D125" s="51"/>
      <c r="E125" s="51"/>
      <c r="F125" s="51"/>
      <c r="G125" s="51"/>
      <c r="H125" s="51"/>
      <c r="I125" s="51"/>
      <c r="J125" s="51"/>
      <c r="K125" s="51"/>
      <c r="L125" s="47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9" spans="1:63" s="2" customFormat="1" ht="6.95" customHeight="1">
      <c r="A129" s="31"/>
      <c r="B129" s="52"/>
      <c r="C129" s="53"/>
      <c r="D129" s="53"/>
      <c r="E129" s="53"/>
      <c r="F129" s="53"/>
      <c r="G129" s="53"/>
      <c r="H129" s="53"/>
      <c r="I129" s="53"/>
      <c r="J129" s="53"/>
      <c r="K129" s="53"/>
      <c r="L129" s="47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3" s="2" customFormat="1" ht="24.95" customHeight="1">
      <c r="A130" s="31"/>
      <c r="B130" s="32"/>
      <c r="C130" s="22" t="s">
        <v>121</v>
      </c>
      <c r="D130" s="33"/>
      <c r="E130" s="33"/>
      <c r="F130" s="33"/>
      <c r="G130" s="33"/>
      <c r="H130" s="33"/>
      <c r="I130" s="33"/>
      <c r="J130" s="33"/>
      <c r="K130" s="33"/>
      <c r="L130" s="47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3" s="2" customFormat="1" ht="6.95" customHeight="1">
      <c r="A131" s="31"/>
      <c r="B131" s="32"/>
      <c r="C131" s="33"/>
      <c r="D131" s="33"/>
      <c r="E131" s="33"/>
      <c r="F131" s="33"/>
      <c r="G131" s="33"/>
      <c r="H131" s="33"/>
      <c r="I131" s="33"/>
      <c r="J131" s="33"/>
      <c r="K131" s="33"/>
      <c r="L131" s="47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3" s="2" customFormat="1" ht="12" customHeight="1">
      <c r="A132" s="31"/>
      <c r="B132" s="32"/>
      <c r="C132" s="27" t="s">
        <v>16</v>
      </c>
      <c r="D132" s="33"/>
      <c r="E132" s="33"/>
      <c r="F132" s="33"/>
      <c r="G132" s="33"/>
      <c r="H132" s="33"/>
      <c r="I132" s="33"/>
      <c r="J132" s="33"/>
      <c r="K132" s="33"/>
      <c r="L132" s="47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3" s="2" customFormat="1" ht="16.5" customHeight="1">
      <c r="A133" s="31"/>
      <c r="B133" s="32"/>
      <c r="C133" s="33"/>
      <c r="D133" s="33"/>
      <c r="E133" s="668" t="str">
        <f>E7</f>
        <v>Střední škola řemesel a ZŠ-rekonstrukce kuchyně</v>
      </c>
      <c r="F133" s="669"/>
      <c r="G133" s="669"/>
      <c r="H133" s="669"/>
      <c r="I133" s="33"/>
      <c r="J133" s="33"/>
      <c r="K133" s="33"/>
      <c r="L133" s="47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3" s="2" customFormat="1" ht="12" customHeight="1">
      <c r="A134" s="31"/>
      <c r="B134" s="32"/>
      <c r="C134" s="27" t="s">
        <v>87</v>
      </c>
      <c r="D134" s="33"/>
      <c r="E134" s="33"/>
      <c r="F134" s="33"/>
      <c r="G134" s="33"/>
      <c r="H134" s="33"/>
      <c r="I134" s="33"/>
      <c r="J134" s="33"/>
      <c r="K134" s="33"/>
      <c r="L134" s="47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3" s="2" customFormat="1" ht="16.5" customHeight="1">
      <c r="A135" s="31"/>
      <c r="B135" s="32"/>
      <c r="C135" s="33"/>
      <c r="D135" s="33"/>
      <c r="E135" s="635" t="str">
        <f>E9</f>
        <v>HORICE 1 - SO-01-Vlastní budova</v>
      </c>
      <c r="F135" s="667"/>
      <c r="G135" s="667"/>
      <c r="H135" s="667"/>
      <c r="I135" s="33"/>
      <c r="J135" s="33"/>
      <c r="K135" s="33"/>
      <c r="L135" s="47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3" s="2" customFormat="1" ht="6.95" customHeight="1">
      <c r="A136" s="31"/>
      <c r="B136" s="32"/>
      <c r="C136" s="33"/>
      <c r="D136" s="33"/>
      <c r="E136" s="33"/>
      <c r="F136" s="33"/>
      <c r="G136" s="33"/>
      <c r="H136" s="33"/>
      <c r="I136" s="33"/>
      <c r="J136" s="33"/>
      <c r="K136" s="33"/>
      <c r="L136" s="47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3" s="2" customFormat="1" ht="12" customHeight="1">
      <c r="A137" s="31"/>
      <c r="B137" s="32"/>
      <c r="C137" s="27" t="s">
        <v>20</v>
      </c>
      <c r="D137" s="33"/>
      <c r="E137" s="33"/>
      <c r="F137" s="25" t="str">
        <f>F12</f>
        <v>Hořice,Havlíčkova 54</v>
      </c>
      <c r="G137" s="33"/>
      <c r="H137" s="33"/>
      <c r="I137" s="27" t="s">
        <v>22</v>
      </c>
      <c r="J137" s="60" t="str">
        <f>IF(J12="","",J12)</f>
        <v>01_2023</v>
      </c>
      <c r="K137" s="33"/>
      <c r="L137" s="47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63" s="2" customFormat="1" ht="6.95" customHeight="1">
      <c r="A138" s="31"/>
      <c r="B138" s="32"/>
      <c r="C138" s="33"/>
      <c r="D138" s="33"/>
      <c r="E138" s="33"/>
      <c r="F138" s="33"/>
      <c r="G138" s="33"/>
      <c r="H138" s="33"/>
      <c r="I138" s="33"/>
      <c r="J138" s="33"/>
      <c r="K138" s="33"/>
      <c r="L138" s="47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  <row r="139" spans="1:63" s="2" customFormat="1" ht="15.2" customHeight="1">
      <c r="A139" s="31"/>
      <c r="B139" s="32"/>
      <c r="C139" s="27" t="s">
        <v>23</v>
      </c>
      <c r="D139" s="33"/>
      <c r="E139" s="33"/>
      <c r="F139" s="25" t="str">
        <f>E15</f>
        <v>SŠŘ a ZŠ Hořice Havláčkova 54</v>
      </c>
      <c r="G139" s="33"/>
      <c r="H139" s="33"/>
      <c r="I139" s="27" t="s">
        <v>29</v>
      </c>
      <c r="J139" s="29" t="str">
        <f>E21</f>
        <v>Pridos Hradec Králové</v>
      </c>
      <c r="K139" s="33"/>
      <c r="L139" s="47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  <row r="140" spans="1:63" s="2" customFormat="1" ht="15.2" customHeight="1">
      <c r="A140" s="31"/>
      <c r="B140" s="32"/>
      <c r="C140" s="27" t="s">
        <v>27</v>
      </c>
      <c r="D140" s="33"/>
      <c r="E140" s="33"/>
      <c r="F140" s="25" t="str">
        <f>IF(E18="","",E18)</f>
        <v>Vyplň údaj</v>
      </c>
      <c r="G140" s="33"/>
      <c r="H140" s="33"/>
      <c r="I140" s="27" t="s">
        <v>32</v>
      </c>
      <c r="J140" s="29" t="str">
        <f>E24</f>
        <v>Ing.Pavel Michálek</v>
      </c>
      <c r="K140" s="33"/>
      <c r="L140" s="47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  <row r="141" spans="1:63" s="2" customFormat="1" ht="10.35" customHeight="1">
      <c r="A141" s="31"/>
      <c r="B141" s="32"/>
      <c r="C141" s="33"/>
      <c r="D141" s="33"/>
      <c r="E141" s="33"/>
      <c r="F141" s="33"/>
      <c r="G141" s="33"/>
      <c r="H141" s="33"/>
      <c r="I141" s="33"/>
      <c r="J141" s="33"/>
      <c r="K141" s="33"/>
      <c r="L141" s="47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</row>
    <row r="142" spans="1:63" s="11" customFormat="1" ht="29.25" customHeight="1">
      <c r="A142" s="147"/>
      <c r="B142" s="148"/>
      <c r="C142" s="149" t="s">
        <v>122</v>
      </c>
      <c r="D142" s="150" t="s">
        <v>60</v>
      </c>
      <c r="E142" s="150" t="s">
        <v>56</v>
      </c>
      <c r="F142" s="150" t="s">
        <v>57</v>
      </c>
      <c r="G142" s="150" t="s">
        <v>123</v>
      </c>
      <c r="H142" s="150" t="s">
        <v>124</v>
      </c>
      <c r="I142" s="150" t="s">
        <v>125</v>
      </c>
      <c r="J142" s="150" t="s">
        <v>91</v>
      </c>
      <c r="K142" s="151" t="s">
        <v>126</v>
      </c>
      <c r="L142" s="152"/>
      <c r="M142" s="69" t="s">
        <v>1</v>
      </c>
      <c r="N142" s="70" t="s">
        <v>39</v>
      </c>
      <c r="O142" s="70" t="s">
        <v>127</v>
      </c>
      <c r="P142" s="70" t="s">
        <v>128</v>
      </c>
      <c r="Q142" s="70" t="s">
        <v>129</v>
      </c>
      <c r="R142" s="70" t="s">
        <v>130</v>
      </c>
      <c r="S142" s="70" t="s">
        <v>131</v>
      </c>
      <c r="T142" s="71" t="s">
        <v>132</v>
      </c>
      <c r="U142" s="147"/>
      <c r="V142" s="147"/>
      <c r="W142" s="147"/>
      <c r="X142" s="147"/>
      <c r="Y142" s="147"/>
      <c r="Z142" s="147"/>
      <c r="AA142" s="147"/>
      <c r="AB142" s="147"/>
      <c r="AC142" s="147"/>
      <c r="AD142" s="147"/>
      <c r="AE142" s="147"/>
    </row>
    <row r="143" spans="1:63" s="2" customFormat="1" ht="22.9" customHeight="1">
      <c r="A143" s="31"/>
      <c r="B143" s="32"/>
      <c r="C143" s="76" t="s">
        <v>133</v>
      </c>
      <c r="D143" s="33"/>
      <c r="E143" s="33"/>
      <c r="F143" s="33"/>
      <c r="G143" s="33"/>
      <c r="H143" s="33"/>
      <c r="I143" s="33"/>
      <c r="J143" s="153">
        <f>BK143</f>
        <v>0</v>
      </c>
      <c r="K143" s="33"/>
      <c r="L143" s="36"/>
      <c r="M143" s="72"/>
      <c r="N143" s="154"/>
      <c r="O143" s="73"/>
      <c r="P143" s="155" t="e">
        <f>P144+P243+#REF!+P379+P383</f>
        <v>#REF!</v>
      </c>
      <c r="Q143" s="73"/>
      <c r="R143" s="155" t="e">
        <f>R144+R243+#REF!+R379+R383</f>
        <v>#REF!</v>
      </c>
      <c r="S143" s="73"/>
      <c r="T143" s="156" t="e">
        <f>T144+T243+#REF!+T379+T383</f>
        <v>#REF!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6" t="s">
        <v>74</v>
      </c>
      <c r="AU143" s="16" t="s">
        <v>93</v>
      </c>
      <c r="BK143" s="157">
        <f>BK144+BK243+BK379+BK383</f>
        <v>0</v>
      </c>
    </row>
    <row r="144" spans="1:63" s="12" customFormat="1" ht="25.9" customHeight="1">
      <c r="B144" s="158"/>
      <c r="C144" s="159"/>
      <c r="D144" s="160" t="s">
        <v>74</v>
      </c>
      <c r="E144" s="161" t="s">
        <v>134</v>
      </c>
      <c r="F144" s="161" t="s">
        <v>135</v>
      </c>
      <c r="G144" s="159"/>
      <c r="H144" s="159"/>
      <c r="I144" s="162"/>
      <c r="J144" s="163">
        <f>BK144</f>
        <v>0</v>
      </c>
      <c r="K144" s="159"/>
      <c r="L144" s="164"/>
      <c r="M144" s="165"/>
      <c r="N144" s="166"/>
      <c r="O144" s="166"/>
      <c r="P144" s="167">
        <f>P145+P149+P181+P194+P235+P241</f>
        <v>0</v>
      </c>
      <c r="Q144" s="166"/>
      <c r="R144" s="167">
        <f>R145+R149+R181+R194+R235+R241</f>
        <v>38.868564589999998</v>
      </c>
      <c r="S144" s="166"/>
      <c r="T144" s="168">
        <f>T145+T149+T181+T194+T235+T241</f>
        <v>36.775010000000002</v>
      </c>
      <c r="AR144" s="169" t="s">
        <v>83</v>
      </c>
      <c r="AT144" s="170" t="s">
        <v>74</v>
      </c>
      <c r="AU144" s="170" t="s">
        <v>75</v>
      </c>
      <c r="AY144" s="169" t="s">
        <v>136</v>
      </c>
      <c r="BK144" s="171">
        <f>BK145+BK149+BK181+BK194+BK235+BK241</f>
        <v>0</v>
      </c>
    </row>
    <row r="145" spans="1:65" s="12" customFormat="1" ht="22.9" customHeight="1">
      <c r="B145" s="158"/>
      <c r="C145" s="159"/>
      <c r="D145" s="160" t="s">
        <v>74</v>
      </c>
      <c r="E145" s="172" t="s">
        <v>83</v>
      </c>
      <c r="F145" s="172" t="s">
        <v>137</v>
      </c>
      <c r="G145" s="159"/>
      <c r="H145" s="159"/>
      <c r="I145" s="162"/>
      <c r="J145" s="173">
        <f>BK145</f>
        <v>0</v>
      </c>
      <c r="K145" s="159"/>
      <c r="L145" s="164"/>
      <c r="M145" s="165"/>
      <c r="N145" s="166"/>
      <c r="O145" s="166"/>
      <c r="P145" s="167">
        <f>SUM(P146:P148)</f>
        <v>0</v>
      </c>
      <c r="Q145" s="166"/>
      <c r="R145" s="167">
        <f>SUM(R146:R148)</f>
        <v>0</v>
      </c>
      <c r="S145" s="166"/>
      <c r="T145" s="168">
        <f>SUM(T146:T148)</f>
        <v>0</v>
      </c>
      <c r="AR145" s="169" t="s">
        <v>83</v>
      </c>
      <c r="AT145" s="170" t="s">
        <v>74</v>
      </c>
      <c r="AU145" s="170" t="s">
        <v>83</v>
      </c>
      <c r="AY145" s="169" t="s">
        <v>136</v>
      </c>
      <c r="BK145" s="171">
        <f>SUM(BK146:BK148)</f>
        <v>0</v>
      </c>
    </row>
    <row r="146" spans="1:65" s="2" customFormat="1" ht="33" customHeight="1">
      <c r="A146" s="31"/>
      <c r="B146" s="32"/>
      <c r="C146" s="174" t="s">
        <v>83</v>
      </c>
      <c r="D146" s="174" t="s">
        <v>138</v>
      </c>
      <c r="E146" s="175" t="s">
        <v>139</v>
      </c>
      <c r="F146" s="176" t="s">
        <v>140</v>
      </c>
      <c r="G146" s="177" t="s">
        <v>141</v>
      </c>
      <c r="H146" s="178">
        <v>13.8</v>
      </c>
      <c r="I146" s="179"/>
      <c r="J146" s="180">
        <f>ROUND(I146*H146,2)</f>
        <v>0</v>
      </c>
      <c r="K146" s="176" t="s">
        <v>142</v>
      </c>
      <c r="L146" s="36"/>
      <c r="M146" s="181" t="s">
        <v>1</v>
      </c>
      <c r="N146" s="182" t="s">
        <v>40</v>
      </c>
      <c r="O146" s="65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5" t="s">
        <v>143</v>
      </c>
      <c r="AT146" s="185" t="s">
        <v>138</v>
      </c>
      <c r="AU146" s="185" t="s">
        <v>85</v>
      </c>
      <c r="AY146" s="16" t="s">
        <v>136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6" t="s">
        <v>83</v>
      </c>
      <c r="BK146" s="186">
        <f>ROUND(I146*H146,2)</f>
        <v>0</v>
      </c>
      <c r="BL146" s="16" t="s">
        <v>143</v>
      </c>
      <c r="BM146" s="185" t="s">
        <v>144</v>
      </c>
    </row>
    <row r="147" spans="1:65" s="13" customFormat="1">
      <c r="B147" s="187"/>
      <c r="C147" s="188"/>
      <c r="D147" s="189" t="s">
        <v>145</v>
      </c>
      <c r="E147" s="190" t="s">
        <v>1</v>
      </c>
      <c r="F147" s="191" t="s">
        <v>146</v>
      </c>
      <c r="G147" s="188"/>
      <c r="H147" s="192">
        <v>13.8</v>
      </c>
      <c r="I147" s="193"/>
      <c r="J147" s="188"/>
      <c r="K147" s="188"/>
      <c r="L147" s="194"/>
      <c r="M147" s="195"/>
      <c r="N147" s="196"/>
      <c r="O147" s="196"/>
      <c r="P147" s="196"/>
      <c r="Q147" s="196"/>
      <c r="R147" s="196"/>
      <c r="S147" s="196"/>
      <c r="T147" s="197"/>
      <c r="AT147" s="198" t="s">
        <v>145</v>
      </c>
      <c r="AU147" s="198" t="s">
        <v>85</v>
      </c>
      <c r="AV147" s="13" t="s">
        <v>85</v>
      </c>
      <c r="AW147" s="13" t="s">
        <v>31</v>
      </c>
      <c r="AX147" s="13" t="s">
        <v>83</v>
      </c>
      <c r="AY147" s="198" t="s">
        <v>136</v>
      </c>
    </row>
    <row r="148" spans="1:65" s="2" customFormat="1" ht="24.2" customHeight="1">
      <c r="A148" s="31"/>
      <c r="B148" s="32"/>
      <c r="C148" s="174" t="s">
        <v>85</v>
      </c>
      <c r="D148" s="174" t="s">
        <v>138</v>
      </c>
      <c r="E148" s="175" t="s">
        <v>147</v>
      </c>
      <c r="F148" s="176" t="s">
        <v>148</v>
      </c>
      <c r="G148" s="177" t="s">
        <v>141</v>
      </c>
      <c r="H148" s="178">
        <v>13.8</v>
      </c>
      <c r="I148" s="179"/>
      <c r="J148" s="180">
        <f>ROUND(I148*H148,2)</f>
        <v>0</v>
      </c>
      <c r="K148" s="176" t="s">
        <v>142</v>
      </c>
      <c r="L148" s="36"/>
      <c r="M148" s="181" t="s">
        <v>1</v>
      </c>
      <c r="N148" s="182" t="s">
        <v>40</v>
      </c>
      <c r="O148" s="65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5" t="s">
        <v>143</v>
      </c>
      <c r="AT148" s="185" t="s">
        <v>138</v>
      </c>
      <c r="AU148" s="185" t="s">
        <v>85</v>
      </c>
      <c r="AY148" s="16" t="s">
        <v>136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6" t="s">
        <v>83</v>
      </c>
      <c r="BK148" s="186">
        <f>ROUND(I148*H148,2)</f>
        <v>0</v>
      </c>
      <c r="BL148" s="16" t="s">
        <v>143</v>
      </c>
      <c r="BM148" s="185" t="s">
        <v>149</v>
      </c>
    </row>
    <row r="149" spans="1:65" s="12" customFormat="1" ht="22.9" customHeight="1">
      <c r="B149" s="158"/>
      <c r="C149" s="159"/>
      <c r="D149" s="160" t="s">
        <v>74</v>
      </c>
      <c r="E149" s="172" t="s">
        <v>150</v>
      </c>
      <c r="F149" s="172" t="s">
        <v>151</v>
      </c>
      <c r="G149" s="159"/>
      <c r="H149" s="159"/>
      <c r="I149" s="162"/>
      <c r="J149" s="173">
        <f>BK149</f>
        <v>0</v>
      </c>
      <c r="K149" s="159"/>
      <c r="L149" s="164"/>
      <c r="M149" s="165"/>
      <c r="N149" s="166"/>
      <c r="O149" s="166"/>
      <c r="P149" s="167">
        <f>SUM(P150:P180)</f>
        <v>0</v>
      </c>
      <c r="Q149" s="166"/>
      <c r="R149" s="167">
        <f>SUM(R150:R180)</f>
        <v>16.415839929999997</v>
      </c>
      <c r="S149" s="166"/>
      <c r="T149" s="168">
        <f>SUM(T150:T180)</f>
        <v>0</v>
      </c>
      <c r="AR149" s="169" t="s">
        <v>83</v>
      </c>
      <c r="AT149" s="170" t="s">
        <v>74</v>
      </c>
      <c r="AU149" s="170" t="s">
        <v>83</v>
      </c>
      <c r="AY149" s="169" t="s">
        <v>136</v>
      </c>
      <c r="BK149" s="171">
        <f>SUM(BK150:BK180)</f>
        <v>0</v>
      </c>
    </row>
    <row r="150" spans="1:65" s="2" customFormat="1" ht="37.9" customHeight="1">
      <c r="A150" s="31"/>
      <c r="B150" s="32"/>
      <c r="C150" s="174" t="s">
        <v>150</v>
      </c>
      <c r="D150" s="174" t="s">
        <v>138</v>
      </c>
      <c r="E150" s="175" t="s">
        <v>152</v>
      </c>
      <c r="F150" s="176" t="s">
        <v>153</v>
      </c>
      <c r="G150" s="177" t="s">
        <v>154</v>
      </c>
      <c r="H150" s="178">
        <v>2</v>
      </c>
      <c r="I150" s="179"/>
      <c r="J150" s="180">
        <f>ROUND(I150*H150,2)</f>
        <v>0</v>
      </c>
      <c r="K150" s="176" t="s">
        <v>142</v>
      </c>
      <c r="L150" s="36"/>
      <c r="M150" s="181" t="s">
        <v>1</v>
      </c>
      <c r="N150" s="182" t="s">
        <v>40</v>
      </c>
      <c r="O150" s="65"/>
      <c r="P150" s="183">
        <f>O150*H150</f>
        <v>0</v>
      </c>
      <c r="Q150" s="183">
        <v>0.18142</v>
      </c>
      <c r="R150" s="183">
        <f>Q150*H150</f>
        <v>0.36284</v>
      </c>
      <c r="S150" s="183">
        <v>0</v>
      </c>
      <c r="T150" s="184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5" t="s">
        <v>143</v>
      </c>
      <c r="AT150" s="185" t="s">
        <v>138</v>
      </c>
      <c r="AU150" s="185" t="s">
        <v>85</v>
      </c>
      <c r="AY150" s="16" t="s">
        <v>136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6" t="s">
        <v>83</v>
      </c>
      <c r="BK150" s="186">
        <f>ROUND(I150*H150,2)</f>
        <v>0</v>
      </c>
      <c r="BL150" s="16" t="s">
        <v>143</v>
      </c>
      <c r="BM150" s="185" t="s">
        <v>155</v>
      </c>
    </row>
    <row r="151" spans="1:65" s="2" customFormat="1" ht="24.2" customHeight="1">
      <c r="A151" s="31"/>
      <c r="B151" s="32"/>
      <c r="C151" s="174" t="s">
        <v>143</v>
      </c>
      <c r="D151" s="174" t="s">
        <v>138</v>
      </c>
      <c r="E151" s="175" t="s">
        <v>156</v>
      </c>
      <c r="F151" s="176" t="s">
        <v>157</v>
      </c>
      <c r="G151" s="177" t="s">
        <v>141</v>
      </c>
      <c r="H151" s="178">
        <v>1.573</v>
      </c>
      <c r="I151" s="179"/>
      <c r="J151" s="180">
        <f>ROUND(I151*H151,2)</f>
        <v>0</v>
      </c>
      <c r="K151" s="176" t="s">
        <v>142</v>
      </c>
      <c r="L151" s="36"/>
      <c r="M151" s="181" t="s">
        <v>1</v>
      </c>
      <c r="N151" s="182" t="s">
        <v>40</v>
      </c>
      <c r="O151" s="65"/>
      <c r="P151" s="183">
        <f>O151*H151</f>
        <v>0</v>
      </c>
      <c r="Q151" s="183">
        <v>1.8774999999999999</v>
      </c>
      <c r="R151" s="183">
        <f>Q151*H151</f>
        <v>2.9533074999999998</v>
      </c>
      <c r="S151" s="183">
        <v>0</v>
      </c>
      <c r="T151" s="184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5" t="s">
        <v>143</v>
      </c>
      <c r="AT151" s="185" t="s">
        <v>138</v>
      </c>
      <c r="AU151" s="185" t="s">
        <v>85</v>
      </c>
      <c r="AY151" s="16" t="s">
        <v>136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6" t="s">
        <v>83</v>
      </c>
      <c r="BK151" s="186">
        <f>ROUND(I151*H151,2)</f>
        <v>0</v>
      </c>
      <c r="BL151" s="16" t="s">
        <v>143</v>
      </c>
      <c r="BM151" s="185" t="s">
        <v>158</v>
      </c>
    </row>
    <row r="152" spans="1:65" s="13" customFormat="1">
      <c r="B152" s="187"/>
      <c r="C152" s="188"/>
      <c r="D152" s="189" t="s">
        <v>145</v>
      </c>
      <c r="E152" s="190" t="s">
        <v>1</v>
      </c>
      <c r="F152" s="191" t="s">
        <v>159</v>
      </c>
      <c r="G152" s="188"/>
      <c r="H152" s="192">
        <v>1.573</v>
      </c>
      <c r="I152" s="193"/>
      <c r="J152" s="188"/>
      <c r="K152" s="188"/>
      <c r="L152" s="194"/>
      <c r="M152" s="195"/>
      <c r="N152" s="196"/>
      <c r="O152" s="196"/>
      <c r="P152" s="196"/>
      <c r="Q152" s="196"/>
      <c r="R152" s="196"/>
      <c r="S152" s="196"/>
      <c r="T152" s="197"/>
      <c r="AT152" s="198" t="s">
        <v>145</v>
      </c>
      <c r="AU152" s="198" t="s">
        <v>85</v>
      </c>
      <c r="AV152" s="13" t="s">
        <v>85</v>
      </c>
      <c r="AW152" s="13" t="s">
        <v>31</v>
      </c>
      <c r="AX152" s="13" t="s">
        <v>83</v>
      </c>
      <c r="AY152" s="198" t="s">
        <v>136</v>
      </c>
    </row>
    <row r="153" spans="1:65" s="2" customFormat="1" ht="24.2" customHeight="1">
      <c r="A153" s="31"/>
      <c r="B153" s="32"/>
      <c r="C153" s="174" t="s">
        <v>160</v>
      </c>
      <c r="D153" s="174" t="s">
        <v>138</v>
      </c>
      <c r="E153" s="175" t="s">
        <v>161</v>
      </c>
      <c r="F153" s="176" t="s">
        <v>162</v>
      </c>
      <c r="G153" s="177" t="s">
        <v>141</v>
      </c>
      <c r="H153" s="178">
        <v>2.0249999999999999</v>
      </c>
      <c r="I153" s="179"/>
      <c r="J153" s="180">
        <f>ROUND(I153*H153,2)</f>
        <v>0</v>
      </c>
      <c r="K153" s="176" t="s">
        <v>142</v>
      </c>
      <c r="L153" s="36"/>
      <c r="M153" s="181" t="s">
        <v>1</v>
      </c>
      <c r="N153" s="182" t="s">
        <v>40</v>
      </c>
      <c r="O153" s="65"/>
      <c r="P153" s="183">
        <f>O153*H153</f>
        <v>0</v>
      </c>
      <c r="Q153" s="183">
        <v>1.8774999999999999</v>
      </c>
      <c r="R153" s="183">
        <f>Q153*H153</f>
        <v>3.8019374999999997</v>
      </c>
      <c r="S153" s="183">
        <v>0</v>
      </c>
      <c r="T153" s="184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5" t="s">
        <v>143</v>
      </c>
      <c r="AT153" s="185" t="s">
        <v>138</v>
      </c>
      <c r="AU153" s="185" t="s">
        <v>85</v>
      </c>
      <c r="AY153" s="16" t="s">
        <v>136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6" t="s">
        <v>83</v>
      </c>
      <c r="BK153" s="186">
        <f>ROUND(I153*H153,2)</f>
        <v>0</v>
      </c>
      <c r="BL153" s="16" t="s">
        <v>143</v>
      </c>
      <c r="BM153" s="185" t="s">
        <v>163</v>
      </c>
    </row>
    <row r="154" spans="1:65" s="13" customFormat="1">
      <c r="B154" s="187"/>
      <c r="C154" s="188"/>
      <c r="D154" s="189" t="s">
        <v>145</v>
      </c>
      <c r="E154" s="190" t="s">
        <v>1</v>
      </c>
      <c r="F154" s="191" t="s">
        <v>164</v>
      </c>
      <c r="G154" s="188"/>
      <c r="H154" s="192">
        <v>2.0249999999999999</v>
      </c>
      <c r="I154" s="193"/>
      <c r="J154" s="188"/>
      <c r="K154" s="188"/>
      <c r="L154" s="194"/>
      <c r="M154" s="195"/>
      <c r="N154" s="196"/>
      <c r="O154" s="196"/>
      <c r="P154" s="196"/>
      <c r="Q154" s="196"/>
      <c r="R154" s="196"/>
      <c r="S154" s="196"/>
      <c r="T154" s="197"/>
      <c r="AT154" s="198" t="s">
        <v>145</v>
      </c>
      <c r="AU154" s="198" t="s">
        <v>85</v>
      </c>
      <c r="AV154" s="13" t="s">
        <v>85</v>
      </c>
      <c r="AW154" s="13" t="s">
        <v>31</v>
      </c>
      <c r="AX154" s="13" t="s">
        <v>83</v>
      </c>
      <c r="AY154" s="198" t="s">
        <v>136</v>
      </c>
    </row>
    <row r="155" spans="1:65" s="2" customFormat="1" ht="33" customHeight="1">
      <c r="A155" s="31"/>
      <c r="B155" s="32"/>
      <c r="C155" s="174" t="s">
        <v>165</v>
      </c>
      <c r="D155" s="174" t="s">
        <v>138</v>
      </c>
      <c r="E155" s="175" t="s">
        <v>166</v>
      </c>
      <c r="F155" s="176" t="s">
        <v>167</v>
      </c>
      <c r="G155" s="177" t="s">
        <v>154</v>
      </c>
      <c r="H155" s="178">
        <v>2</v>
      </c>
      <c r="I155" s="179"/>
      <c r="J155" s="180">
        <f>ROUND(I155*H155,2)</f>
        <v>0</v>
      </c>
      <c r="K155" s="176" t="s">
        <v>142</v>
      </c>
      <c r="L155" s="36"/>
      <c r="M155" s="181" t="s">
        <v>1</v>
      </c>
      <c r="N155" s="182" t="s">
        <v>40</v>
      </c>
      <c r="O155" s="65"/>
      <c r="P155" s="183">
        <f>O155*H155</f>
        <v>0</v>
      </c>
      <c r="Q155" s="183">
        <v>2.2280000000000001E-2</v>
      </c>
      <c r="R155" s="183">
        <f>Q155*H155</f>
        <v>4.4560000000000002E-2</v>
      </c>
      <c r="S155" s="183">
        <v>0</v>
      </c>
      <c r="T155" s="184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5" t="s">
        <v>143</v>
      </c>
      <c r="AT155" s="185" t="s">
        <v>138</v>
      </c>
      <c r="AU155" s="185" t="s">
        <v>85</v>
      </c>
      <c r="AY155" s="16" t="s">
        <v>136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6" t="s">
        <v>83</v>
      </c>
      <c r="BK155" s="186">
        <f>ROUND(I155*H155,2)</f>
        <v>0</v>
      </c>
      <c r="BL155" s="16" t="s">
        <v>143</v>
      </c>
      <c r="BM155" s="185" t="s">
        <v>168</v>
      </c>
    </row>
    <row r="156" spans="1:65" s="2" customFormat="1" ht="33" customHeight="1">
      <c r="A156" s="31"/>
      <c r="B156" s="32"/>
      <c r="C156" s="174" t="s">
        <v>169</v>
      </c>
      <c r="D156" s="174" t="s">
        <v>138</v>
      </c>
      <c r="E156" s="175" t="s">
        <v>170</v>
      </c>
      <c r="F156" s="176" t="s">
        <v>171</v>
      </c>
      <c r="G156" s="177" t="s">
        <v>154</v>
      </c>
      <c r="H156" s="178">
        <v>4</v>
      </c>
      <c r="I156" s="179"/>
      <c r="J156" s="180">
        <f>ROUND(I156*H156,2)</f>
        <v>0</v>
      </c>
      <c r="K156" s="176" t="s">
        <v>142</v>
      </c>
      <c r="L156" s="36"/>
      <c r="M156" s="181" t="s">
        <v>1</v>
      </c>
      <c r="N156" s="182" t="s">
        <v>40</v>
      </c>
      <c r="O156" s="65"/>
      <c r="P156" s="183">
        <f>O156*H156</f>
        <v>0</v>
      </c>
      <c r="Q156" s="183">
        <v>2.6280000000000001E-2</v>
      </c>
      <c r="R156" s="183">
        <f>Q156*H156</f>
        <v>0.10512000000000001</v>
      </c>
      <c r="S156" s="183">
        <v>0</v>
      </c>
      <c r="T156" s="184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5" t="s">
        <v>143</v>
      </c>
      <c r="AT156" s="185" t="s">
        <v>138</v>
      </c>
      <c r="AU156" s="185" t="s">
        <v>85</v>
      </c>
      <c r="AY156" s="16" t="s">
        <v>136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6" t="s">
        <v>83</v>
      </c>
      <c r="BK156" s="186">
        <f>ROUND(I156*H156,2)</f>
        <v>0</v>
      </c>
      <c r="BL156" s="16" t="s">
        <v>143</v>
      </c>
      <c r="BM156" s="185" t="s">
        <v>172</v>
      </c>
    </row>
    <row r="157" spans="1:65" s="2" customFormat="1" ht="16.5" customHeight="1">
      <c r="A157" s="31"/>
      <c r="B157" s="32"/>
      <c r="C157" s="174" t="s">
        <v>173</v>
      </c>
      <c r="D157" s="174" t="s">
        <v>138</v>
      </c>
      <c r="E157" s="175" t="s">
        <v>174</v>
      </c>
      <c r="F157" s="176" t="s">
        <v>175</v>
      </c>
      <c r="G157" s="177" t="s">
        <v>141</v>
      </c>
      <c r="H157" s="178">
        <v>1.784</v>
      </c>
      <c r="I157" s="179"/>
      <c r="J157" s="180">
        <f>ROUND(I157*H157,2)</f>
        <v>0</v>
      </c>
      <c r="K157" s="176" t="s">
        <v>142</v>
      </c>
      <c r="L157" s="36"/>
      <c r="M157" s="181" t="s">
        <v>1</v>
      </c>
      <c r="N157" s="182" t="s">
        <v>40</v>
      </c>
      <c r="O157" s="65"/>
      <c r="P157" s="183">
        <f>O157*H157</f>
        <v>0</v>
      </c>
      <c r="Q157" s="183">
        <v>1.94302</v>
      </c>
      <c r="R157" s="183">
        <f>Q157*H157</f>
        <v>3.4663476800000002</v>
      </c>
      <c r="S157" s="183">
        <v>0</v>
      </c>
      <c r="T157" s="184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5" t="s">
        <v>143</v>
      </c>
      <c r="AT157" s="185" t="s">
        <v>138</v>
      </c>
      <c r="AU157" s="185" t="s">
        <v>85</v>
      </c>
      <c r="AY157" s="16" t="s">
        <v>136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6" t="s">
        <v>83</v>
      </c>
      <c r="BK157" s="186">
        <f>ROUND(I157*H157,2)</f>
        <v>0</v>
      </c>
      <c r="BL157" s="16" t="s">
        <v>143</v>
      </c>
      <c r="BM157" s="185" t="s">
        <v>176</v>
      </c>
    </row>
    <row r="158" spans="1:65" s="13" customFormat="1" ht="22.5">
      <c r="B158" s="187"/>
      <c r="C158" s="188"/>
      <c r="D158" s="189" t="s">
        <v>145</v>
      </c>
      <c r="E158" s="190" t="s">
        <v>1</v>
      </c>
      <c r="F158" s="191" t="s">
        <v>177</v>
      </c>
      <c r="G158" s="188"/>
      <c r="H158" s="192">
        <v>1.784</v>
      </c>
      <c r="I158" s="193"/>
      <c r="J158" s="188"/>
      <c r="K158" s="188"/>
      <c r="L158" s="194"/>
      <c r="M158" s="195"/>
      <c r="N158" s="196"/>
      <c r="O158" s="196"/>
      <c r="P158" s="196"/>
      <c r="Q158" s="196"/>
      <c r="R158" s="196"/>
      <c r="S158" s="196"/>
      <c r="T158" s="197"/>
      <c r="AT158" s="198" t="s">
        <v>145</v>
      </c>
      <c r="AU158" s="198" t="s">
        <v>85</v>
      </c>
      <c r="AV158" s="13" t="s">
        <v>85</v>
      </c>
      <c r="AW158" s="13" t="s">
        <v>31</v>
      </c>
      <c r="AX158" s="13" t="s">
        <v>83</v>
      </c>
      <c r="AY158" s="198" t="s">
        <v>136</v>
      </c>
    </row>
    <row r="159" spans="1:65" s="2" customFormat="1" ht="24.2" customHeight="1">
      <c r="A159" s="31"/>
      <c r="B159" s="32"/>
      <c r="C159" s="174" t="s">
        <v>178</v>
      </c>
      <c r="D159" s="174" t="s">
        <v>138</v>
      </c>
      <c r="E159" s="175" t="s">
        <v>179</v>
      </c>
      <c r="F159" s="176" t="s">
        <v>180</v>
      </c>
      <c r="G159" s="177" t="s">
        <v>181</v>
      </c>
      <c r="H159" s="178">
        <v>0.154</v>
      </c>
      <c r="I159" s="179"/>
      <c r="J159" s="180">
        <f>ROUND(I159*H159,2)</f>
        <v>0</v>
      </c>
      <c r="K159" s="176" t="s">
        <v>142</v>
      </c>
      <c r="L159" s="36"/>
      <c r="M159" s="181" t="s">
        <v>1</v>
      </c>
      <c r="N159" s="182" t="s">
        <v>40</v>
      </c>
      <c r="O159" s="65"/>
      <c r="P159" s="183">
        <f>O159*H159</f>
        <v>0</v>
      </c>
      <c r="Q159" s="183">
        <v>1.0900000000000001</v>
      </c>
      <c r="R159" s="183">
        <f>Q159*H159</f>
        <v>0.16786000000000001</v>
      </c>
      <c r="S159" s="183">
        <v>0</v>
      </c>
      <c r="T159" s="184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5" t="s">
        <v>143</v>
      </c>
      <c r="AT159" s="185" t="s">
        <v>138</v>
      </c>
      <c r="AU159" s="185" t="s">
        <v>85</v>
      </c>
      <c r="AY159" s="16" t="s">
        <v>136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6" t="s">
        <v>83</v>
      </c>
      <c r="BK159" s="186">
        <f>ROUND(I159*H159,2)</f>
        <v>0</v>
      </c>
      <c r="BL159" s="16" t="s">
        <v>143</v>
      </c>
      <c r="BM159" s="185" t="s">
        <v>182</v>
      </c>
    </row>
    <row r="160" spans="1:65" s="13" customFormat="1">
      <c r="B160" s="187"/>
      <c r="C160" s="188"/>
      <c r="D160" s="189" t="s">
        <v>145</v>
      </c>
      <c r="E160" s="190" t="s">
        <v>1</v>
      </c>
      <c r="F160" s="191" t="s">
        <v>183</v>
      </c>
      <c r="G160" s="188"/>
      <c r="H160" s="192">
        <v>1.2E-2</v>
      </c>
      <c r="I160" s="193"/>
      <c r="J160" s="188"/>
      <c r="K160" s="188"/>
      <c r="L160" s="194"/>
      <c r="M160" s="195"/>
      <c r="N160" s="196"/>
      <c r="O160" s="196"/>
      <c r="P160" s="196"/>
      <c r="Q160" s="196"/>
      <c r="R160" s="196"/>
      <c r="S160" s="196"/>
      <c r="T160" s="197"/>
      <c r="AT160" s="198" t="s">
        <v>145</v>
      </c>
      <c r="AU160" s="198" t="s">
        <v>85</v>
      </c>
      <c r="AV160" s="13" t="s">
        <v>85</v>
      </c>
      <c r="AW160" s="13" t="s">
        <v>31</v>
      </c>
      <c r="AX160" s="13" t="s">
        <v>75</v>
      </c>
      <c r="AY160" s="198" t="s">
        <v>136</v>
      </c>
    </row>
    <row r="161" spans="1:65" s="13" customFormat="1">
      <c r="B161" s="187"/>
      <c r="C161" s="188"/>
      <c r="D161" s="189" t="s">
        <v>145</v>
      </c>
      <c r="E161" s="190" t="s">
        <v>1</v>
      </c>
      <c r="F161" s="191" t="s">
        <v>184</v>
      </c>
      <c r="G161" s="188"/>
      <c r="H161" s="192">
        <v>9.4E-2</v>
      </c>
      <c r="I161" s="193"/>
      <c r="J161" s="188"/>
      <c r="K161" s="188"/>
      <c r="L161" s="194"/>
      <c r="M161" s="195"/>
      <c r="N161" s="196"/>
      <c r="O161" s="196"/>
      <c r="P161" s="196"/>
      <c r="Q161" s="196"/>
      <c r="R161" s="196"/>
      <c r="S161" s="196"/>
      <c r="T161" s="197"/>
      <c r="AT161" s="198" t="s">
        <v>145</v>
      </c>
      <c r="AU161" s="198" t="s">
        <v>85</v>
      </c>
      <c r="AV161" s="13" t="s">
        <v>85</v>
      </c>
      <c r="AW161" s="13" t="s">
        <v>31</v>
      </c>
      <c r="AX161" s="13" t="s">
        <v>75</v>
      </c>
      <c r="AY161" s="198" t="s">
        <v>136</v>
      </c>
    </row>
    <row r="162" spans="1:65" s="13" customFormat="1">
      <c r="B162" s="187"/>
      <c r="C162" s="188"/>
      <c r="D162" s="189" t="s">
        <v>145</v>
      </c>
      <c r="E162" s="190" t="s">
        <v>1</v>
      </c>
      <c r="F162" s="191" t="s">
        <v>185</v>
      </c>
      <c r="G162" s="188"/>
      <c r="H162" s="192">
        <v>2.7E-2</v>
      </c>
      <c r="I162" s="193"/>
      <c r="J162" s="188"/>
      <c r="K162" s="188"/>
      <c r="L162" s="194"/>
      <c r="M162" s="195"/>
      <c r="N162" s="196"/>
      <c r="O162" s="196"/>
      <c r="P162" s="196"/>
      <c r="Q162" s="196"/>
      <c r="R162" s="196"/>
      <c r="S162" s="196"/>
      <c r="T162" s="197"/>
      <c r="AT162" s="198" t="s">
        <v>145</v>
      </c>
      <c r="AU162" s="198" t="s">
        <v>85</v>
      </c>
      <c r="AV162" s="13" t="s">
        <v>85</v>
      </c>
      <c r="AW162" s="13" t="s">
        <v>31</v>
      </c>
      <c r="AX162" s="13" t="s">
        <v>75</v>
      </c>
      <c r="AY162" s="198" t="s">
        <v>136</v>
      </c>
    </row>
    <row r="163" spans="1:65" s="13" customFormat="1">
      <c r="B163" s="187"/>
      <c r="C163" s="188"/>
      <c r="D163" s="189" t="s">
        <v>145</v>
      </c>
      <c r="E163" s="190" t="s">
        <v>1</v>
      </c>
      <c r="F163" s="191" t="s">
        <v>186</v>
      </c>
      <c r="G163" s="188"/>
      <c r="H163" s="192">
        <v>2.1000000000000001E-2</v>
      </c>
      <c r="I163" s="193"/>
      <c r="J163" s="188"/>
      <c r="K163" s="188"/>
      <c r="L163" s="194"/>
      <c r="M163" s="195"/>
      <c r="N163" s="196"/>
      <c r="O163" s="196"/>
      <c r="P163" s="196"/>
      <c r="Q163" s="196"/>
      <c r="R163" s="196"/>
      <c r="S163" s="196"/>
      <c r="T163" s="197"/>
      <c r="AT163" s="198" t="s">
        <v>145</v>
      </c>
      <c r="AU163" s="198" t="s">
        <v>85</v>
      </c>
      <c r="AV163" s="13" t="s">
        <v>85</v>
      </c>
      <c r="AW163" s="13" t="s">
        <v>31</v>
      </c>
      <c r="AX163" s="13" t="s">
        <v>75</v>
      </c>
      <c r="AY163" s="198" t="s">
        <v>136</v>
      </c>
    </row>
    <row r="164" spans="1:65" s="14" customFormat="1">
      <c r="B164" s="199"/>
      <c r="C164" s="200"/>
      <c r="D164" s="189" t="s">
        <v>145</v>
      </c>
      <c r="E164" s="201" t="s">
        <v>1</v>
      </c>
      <c r="F164" s="202" t="s">
        <v>187</v>
      </c>
      <c r="G164" s="200"/>
      <c r="H164" s="203">
        <v>0.154</v>
      </c>
      <c r="I164" s="204"/>
      <c r="J164" s="200"/>
      <c r="K164" s="200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145</v>
      </c>
      <c r="AU164" s="209" t="s">
        <v>85</v>
      </c>
      <c r="AV164" s="14" t="s">
        <v>143</v>
      </c>
      <c r="AW164" s="14" t="s">
        <v>31</v>
      </c>
      <c r="AX164" s="14" t="s">
        <v>83</v>
      </c>
      <c r="AY164" s="209" t="s">
        <v>136</v>
      </c>
    </row>
    <row r="165" spans="1:65" s="2" customFormat="1" ht="24.2" customHeight="1">
      <c r="A165" s="31"/>
      <c r="B165" s="32"/>
      <c r="C165" s="174" t="s">
        <v>188</v>
      </c>
      <c r="D165" s="174" t="s">
        <v>138</v>
      </c>
      <c r="E165" s="175" t="s">
        <v>189</v>
      </c>
      <c r="F165" s="176" t="s">
        <v>190</v>
      </c>
      <c r="G165" s="177" t="s">
        <v>181</v>
      </c>
      <c r="H165" s="178">
        <v>0.73299999999999998</v>
      </c>
      <c r="I165" s="179"/>
      <c r="J165" s="180">
        <f>ROUND(I165*H165,2)</f>
        <v>0</v>
      </c>
      <c r="K165" s="176" t="s">
        <v>142</v>
      </c>
      <c r="L165" s="36"/>
      <c r="M165" s="181" t="s">
        <v>1</v>
      </c>
      <c r="N165" s="182" t="s">
        <v>40</v>
      </c>
      <c r="O165" s="65"/>
      <c r="P165" s="183">
        <f>O165*H165</f>
        <v>0</v>
      </c>
      <c r="Q165" s="183">
        <v>1.0900000000000001</v>
      </c>
      <c r="R165" s="183">
        <f>Q165*H165</f>
        <v>0.79897000000000007</v>
      </c>
      <c r="S165" s="183">
        <v>0</v>
      </c>
      <c r="T165" s="184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85" t="s">
        <v>143</v>
      </c>
      <c r="AT165" s="185" t="s">
        <v>138</v>
      </c>
      <c r="AU165" s="185" t="s">
        <v>85</v>
      </c>
      <c r="AY165" s="16" t="s">
        <v>136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6" t="s">
        <v>83</v>
      </c>
      <c r="BK165" s="186">
        <f>ROUND(I165*H165,2)</f>
        <v>0</v>
      </c>
      <c r="BL165" s="16" t="s">
        <v>143</v>
      </c>
      <c r="BM165" s="185" t="s">
        <v>191</v>
      </c>
    </row>
    <row r="166" spans="1:65" s="13" customFormat="1">
      <c r="B166" s="187"/>
      <c r="C166" s="188"/>
      <c r="D166" s="189" t="s">
        <v>145</v>
      </c>
      <c r="E166" s="190" t="s">
        <v>1</v>
      </c>
      <c r="F166" s="191" t="s">
        <v>192</v>
      </c>
      <c r="G166" s="188"/>
      <c r="H166" s="192">
        <v>0.32800000000000001</v>
      </c>
      <c r="I166" s="193"/>
      <c r="J166" s="188"/>
      <c r="K166" s="188"/>
      <c r="L166" s="194"/>
      <c r="M166" s="195"/>
      <c r="N166" s="196"/>
      <c r="O166" s="196"/>
      <c r="P166" s="196"/>
      <c r="Q166" s="196"/>
      <c r="R166" s="196"/>
      <c r="S166" s="196"/>
      <c r="T166" s="197"/>
      <c r="AT166" s="198" t="s">
        <v>145</v>
      </c>
      <c r="AU166" s="198" t="s">
        <v>85</v>
      </c>
      <c r="AV166" s="13" t="s">
        <v>85</v>
      </c>
      <c r="AW166" s="13" t="s">
        <v>31</v>
      </c>
      <c r="AX166" s="13" t="s">
        <v>75</v>
      </c>
      <c r="AY166" s="198" t="s">
        <v>136</v>
      </c>
    </row>
    <row r="167" spans="1:65" s="13" customFormat="1">
      <c r="B167" s="187"/>
      <c r="C167" s="188"/>
      <c r="D167" s="189" t="s">
        <v>145</v>
      </c>
      <c r="E167" s="190" t="s">
        <v>1</v>
      </c>
      <c r="F167" s="191" t="s">
        <v>193</v>
      </c>
      <c r="G167" s="188"/>
      <c r="H167" s="192">
        <v>0.40500000000000003</v>
      </c>
      <c r="I167" s="193"/>
      <c r="J167" s="188"/>
      <c r="K167" s="188"/>
      <c r="L167" s="194"/>
      <c r="M167" s="195"/>
      <c r="N167" s="196"/>
      <c r="O167" s="196"/>
      <c r="P167" s="196"/>
      <c r="Q167" s="196"/>
      <c r="R167" s="196"/>
      <c r="S167" s="196"/>
      <c r="T167" s="197"/>
      <c r="AT167" s="198" t="s">
        <v>145</v>
      </c>
      <c r="AU167" s="198" t="s">
        <v>85</v>
      </c>
      <c r="AV167" s="13" t="s">
        <v>85</v>
      </c>
      <c r="AW167" s="13" t="s">
        <v>31</v>
      </c>
      <c r="AX167" s="13" t="s">
        <v>75</v>
      </c>
      <c r="AY167" s="198" t="s">
        <v>136</v>
      </c>
    </row>
    <row r="168" spans="1:65" s="14" customFormat="1">
      <c r="B168" s="199"/>
      <c r="C168" s="200"/>
      <c r="D168" s="189" t="s">
        <v>145</v>
      </c>
      <c r="E168" s="201" t="s">
        <v>1</v>
      </c>
      <c r="F168" s="202" t="s">
        <v>187</v>
      </c>
      <c r="G168" s="200"/>
      <c r="H168" s="203">
        <v>0.73299999999999998</v>
      </c>
      <c r="I168" s="204"/>
      <c r="J168" s="200"/>
      <c r="K168" s="200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145</v>
      </c>
      <c r="AU168" s="209" t="s">
        <v>85</v>
      </c>
      <c r="AV168" s="14" t="s">
        <v>143</v>
      </c>
      <c r="AW168" s="14" t="s">
        <v>31</v>
      </c>
      <c r="AX168" s="14" t="s">
        <v>83</v>
      </c>
      <c r="AY168" s="209" t="s">
        <v>136</v>
      </c>
    </row>
    <row r="169" spans="1:65" s="2" customFormat="1" ht="24.2" customHeight="1">
      <c r="A169" s="31"/>
      <c r="B169" s="32"/>
      <c r="C169" s="174" t="s">
        <v>194</v>
      </c>
      <c r="D169" s="174" t="s">
        <v>138</v>
      </c>
      <c r="E169" s="175" t="s">
        <v>195</v>
      </c>
      <c r="F169" s="176" t="s">
        <v>196</v>
      </c>
      <c r="G169" s="177" t="s">
        <v>197</v>
      </c>
      <c r="H169" s="178">
        <v>54.412999999999997</v>
      </c>
      <c r="I169" s="179"/>
      <c r="J169" s="180">
        <f>ROUND(I169*H169,2)</f>
        <v>0</v>
      </c>
      <c r="K169" s="176" t="s">
        <v>142</v>
      </c>
      <c r="L169" s="36"/>
      <c r="M169" s="181" t="s">
        <v>1</v>
      </c>
      <c r="N169" s="182" t="s">
        <v>40</v>
      </c>
      <c r="O169" s="65"/>
      <c r="P169" s="183">
        <f>O169*H169</f>
        <v>0</v>
      </c>
      <c r="Q169" s="183">
        <v>5.8970000000000002E-2</v>
      </c>
      <c r="R169" s="183">
        <f>Q169*H169</f>
        <v>3.20873461</v>
      </c>
      <c r="S169" s="183">
        <v>0</v>
      </c>
      <c r="T169" s="184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5" t="s">
        <v>143</v>
      </c>
      <c r="AT169" s="185" t="s">
        <v>138</v>
      </c>
      <c r="AU169" s="185" t="s">
        <v>85</v>
      </c>
      <c r="AY169" s="16" t="s">
        <v>136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6" t="s">
        <v>83</v>
      </c>
      <c r="BK169" s="186">
        <f>ROUND(I169*H169,2)</f>
        <v>0</v>
      </c>
      <c r="BL169" s="16" t="s">
        <v>143</v>
      </c>
      <c r="BM169" s="185" t="s">
        <v>198</v>
      </c>
    </row>
    <row r="170" spans="1:65" s="13" customFormat="1" ht="33.75">
      <c r="B170" s="187"/>
      <c r="C170" s="188"/>
      <c r="D170" s="189" t="s">
        <v>145</v>
      </c>
      <c r="E170" s="190" t="s">
        <v>1</v>
      </c>
      <c r="F170" s="191" t="s">
        <v>199</v>
      </c>
      <c r="G170" s="188"/>
      <c r="H170" s="192">
        <v>65.536000000000001</v>
      </c>
      <c r="I170" s="193"/>
      <c r="J170" s="188"/>
      <c r="K170" s="188"/>
      <c r="L170" s="194"/>
      <c r="M170" s="195"/>
      <c r="N170" s="196"/>
      <c r="O170" s="196"/>
      <c r="P170" s="196"/>
      <c r="Q170" s="196"/>
      <c r="R170" s="196"/>
      <c r="S170" s="196"/>
      <c r="T170" s="197"/>
      <c r="AT170" s="198" t="s">
        <v>145</v>
      </c>
      <c r="AU170" s="198" t="s">
        <v>85</v>
      </c>
      <c r="AV170" s="13" t="s">
        <v>85</v>
      </c>
      <c r="AW170" s="13" t="s">
        <v>31</v>
      </c>
      <c r="AX170" s="13" t="s">
        <v>75</v>
      </c>
      <c r="AY170" s="198" t="s">
        <v>136</v>
      </c>
    </row>
    <row r="171" spans="1:65" s="13" customFormat="1">
      <c r="B171" s="187"/>
      <c r="C171" s="188"/>
      <c r="D171" s="189" t="s">
        <v>145</v>
      </c>
      <c r="E171" s="190" t="s">
        <v>1</v>
      </c>
      <c r="F171" s="191" t="s">
        <v>200</v>
      </c>
      <c r="G171" s="188"/>
      <c r="H171" s="192">
        <v>-11.122999999999999</v>
      </c>
      <c r="I171" s="193"/>
      <c r="J171" s="188"/>
      <c r="K171" s="188"/>
      <c r="L171" s="194"/>
      <c r="M171" s="195"/>
      <c r="N171" s="196"/>
      <c r="O171" s="196"/>
      <c r="P171" s="196"/>
      <c r="Q171" s="196"/>
      <c r="R171" s="196"/>
      <c r="S171" s="196"/>
      <c r="T171" s="197"/>
      <c r="AT171" s="198" t="s">
        <v>145</v>
      </c>
      <c r="AU171" s="198" t="s">
        <v>85</v>
      </c>
      <c r="AV171" s="13" t="s">
        <v>85</v>
      </c>
      <c r="AW171" s="13" t="s">
        <v>31</v>
      </c>
      <c r="AX171" s="13" t="s">
        <v>75</v>
      </c>
      <c r="AY171" s="198" t="s">
        <v>136</v>
      </c>
    </row>
    <row r="172" spans="1:65" s="14" customFormat="1">
      <c r="B172" s="199"/>
      <c r="C172" s="200"/>
      <c r="D172" s="189" t="s">
        <v>145</v>
      </c>
      <c r="E172" s="201" t="s">
        <v>1</v>
      </c>
      <c r="F172" s="202" t="s">
        <v>187</v>
      </c>
      <c r="G172" s="200"/>
      <c r="H172" s="203">
        <v>54.412999999999997</v>
      </c>
      <c r="I172" s="204"/>
      <c r="J172" s="200"/>
      <c r="K172" s="200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145</v>
      </c>
      <c r="AU172" s="209" t="s">
        <v>85</v>
      </c>
      <c r="AV172" s="14" t="s">
        <v>143</v>
      </c>
      <c r="AW172" s="14" t="s">
        <v>31</v>
      </c>
      <c r="AX172" s="14" t="s">
        <v>83</v>
      </c>
      <c r="AY172" s="209" t="s">
        <v>136</v>
      </c>
    </row>
    <row r="173" spans="1:65" s="2" customFormat="1" ht="24.2" customHeight="1">
      <c r="A173" s="31"/>
      <c r="B173" s="32"/>
      <c r="C173" s="174" t="s">
        <v>201</v>
      </c>
      <c r="D173" s="174" t="s">
        <v>138</v>
      </c>
      <c r="E173" s="175" t="s">
        <v>202</v>
      </c>
      <c r="F173" s="176" t="s">
        <v>203</v>
      </c>
      <c r="G173" s="177" t="s">
        <v>197</v>
      </c>
      <c r="H173" s="178">
        <v>2.1</v>
      </c>
      <c r="I173" s="179"/>
      <c r="J173" s="180">
        <f>ROUND(I173*H173,2)</f>
        <v>0</v>
      </c>
      <c r="K173" s="176" t="s">
        <v>142</v>
      </c>
      <c r="L173" s="36"/>
      <c r="M173" s="181" t="s">
        <v>1</v>
      </c>
      <c r="N173" s="182" t="s">
        <v>40</v>
      </c>
      <c r="O173" s="65"/>
      <c r="P173" s="183">
        <f>O173*H173</f>
        <v>0</v>
      </c>
      <c r="Q173" s="183">
        <v>6.6879999999999995E-2</v>
      </c>
      <c r="R173" s="183">
        <f>Q173*H173</f>
        <v>0.14044799999999999</v>
      </c>
      <c r="S173" s="183">
        <v>0</v>
      </c>
      <c r="T173" s="184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5" t="s">
        <v>143</v>
      </c>
      <c r="AT173" s="185" t="s">
        <v>138</v>
      </c>
      <c r="AU173" s="185" t="s">
        <v>85</v>
      </c>
      <c r="AY173" s="16" t="s">
        <v>136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6" t="s">
        <v>83</v>
      </c>
      <c r="BK173" s="186">
        <f>ROUND(I173*H173,2)</f>
        <v>0</v>
      </c>
      <c r="BL173" s="16" t="s">
        <v>143</v>
      </c>
      <c r="BM173" s="185" t="s">
        <v>204</v>
      </c>
    </row>
    <row r="174" spans="1:65" s="13" customFormat="1">
      <c r="B174" s="187"/>
      <c r="C174" s="188"/>
      <c r="D174" s="189" t="s">
        <v>145</v>
      </c>
      <c r="E174" s="190" t="s">
        <v>1</v>
      </c>
      <c r="F174" s="191" t="s">
        <v>205</v>
      </c>
      <c r="G174" s="188"/>
      <c r="H174" s="192">
        <v>2.1</v>
      </c>
      <c r="I174" s="193"/>
      <c r="J174" s="188"/>
      <c r="K174" s="188"/>
      <c r="L174" s="194"/>
      <c r="M174" s="195"/>
      <c r="N174" s="196"/>
      <c r="O174" s="196"/>
      <c r="P174" s="196"/>
      <c r="Q174" s="196"/>
      <c r="R174" s="196"/>
      <c r="S174" s="196"/>
      <c r="T174" s="197"/>
      <c r="AT174" s="198" t="s">
        <v>145</v>
      </c>
      <c r="AU174" s="198" t="s">
        <v>85</v>
      </c>
      <c r="AV174" s="13" t="s">
        <v>85</v>
      </c>
      <c r="AW174" s="13" t="s">
        <v>31</v>
      </c>
      <c r="AX174" s="13" t="s">
        <v>83</v>
      </c>
      <c r="AY174" s="198" t="s">
        <v>136</v>
      </c>
    </row>
    <row r="175" spans="1:65" s="2" customFormat="1" ht="24.2" customHeight="1">
      <c r="A175" s="31"/>
      <c r="B175" s="32"/>
      <c r="C175" s="174" t="s">
        <v>206</v>
      </c>
      <c r="D175" s="174" t="s">
        <v>138</v>
      </c>
      <c r="E175" s="175" t="s">
        <v>207</v>
      </c>
      <c r="F175" s="176" t="s">
        <v>208</v>
      </c>
      <c r="G175" s="177" t="s">
        <v>197</v>
      </c>
      <c r="H175" s="178">
        <v>5.6239999999999997</v>
      </c>
      <c r="I175" s="179"/>
      <c r="J175" s="180">
        <f>ROUND(I175*H175,2)</f>
        <v>0</v>
      </c>
      <c r="K175" s="176" t="s">
        <v>142</v>
      </c>
      <c r="L175" s="36"/>
      <c r="M175" s="181" t="s">
        <v>1</v>
      </c>
      <c r="N175" s="182" t="s">
        <v>40</v>
      </c>
      <c r="O175" s="65"/>
      <c r="P175" s="183">
        <f>O175*H175</f>
        <v>0</v>
      </c>
      <c r="Q175" s="183">
        <v>7.571E-2</v>
      </c>
      <c r="R175" s="183">
        <f>Q175*H175</f>
        <v>0.42579303999999996</v>
      </c>
      <c r="S175" s="183">
        <v>0</v>
      </c>
      <c r="T175" s="184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5" t="s">
        <v>143</v>
      </c>
      <c r="AT175" s="185" t="s">
        <v>138</v>
      </c>
      <c r="AU175" s="185" t="s">
        <v>85</v>
      </c>
      <c r="AY175" s="16" t="s">
        <v>136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6" t="s">
        <v>83</v>
      </c>
      <c r="BK175" s="186">
        <f>ROUND(I175*H175,2)</f>
        <v>0</v>
      </c>
      <c r="BL175" s="16" t="s">
        <v>143</v>
      </c>
      <c r="BM175" s="185" t="s">
        <v>209</v>
      </c>
    </row>
    <row r="176" spans="1:65" s="13" customFormat="1">
      <c r="B176" s="187"/>
      <c r="C176" s="188"/>
      <c r="D176" s="189" t="s">
        <v>145</v>
      </c>
      <c r="E176" s="190" t="s">
        <v>1</v>
      </c>
      <c r="F176" s="191" t="s">
        <v>210</v>
      </c>
      <c r="G176" s="188"/>
      <c r="H176" s="192">
        <v>5.6239999999999997</v>
      </c>
      <c r="I176" s="193"/>
      <c r="J176" s="188"/>
      <c r="K176" s="188"/>
      <c r="L176" s="194"/>
      <c r="M176" s="195"/>
      <c r="N176" s="196"/>
      <c r="O176" s="196"/>
      <c r="P176" s="196"/>
      <c r="Q176" s="196"/>
      <c r="R176" s="196"/>
      <c r="S176" s="196"/>
      <c r="T176" s="197"/>
      <c r="AT176" s="198" t="s">
        <v>145</v>
      </c>
      <c r="AU176" s="198" t="s">
        <v>85</v>
      </c>
      <c r="AV176" s="13" t="s">
        <v>85</v>
      </c>
      <c r="AW176" s="13" t="s">
        <v>31</v>
      </c>
      <c r="AX176" s="13" t="s">
        <v>83</v>
      </c>
      <c r="AY176" s="198" t="s">
        <v>136</v>
      </c>
    </row>
    <row r="177" spans="1:65" s="2" customFormat="1" ht="16.5" customHeight="1">
      <c r="A177" s="31"/>
      <c r="B177" s="32"/>
      <c r="C177" s="174" t="s">
        <v>211</v>
      </c>
      <c r="D177" s="174" t="s">
        <v>138</v>
      </c>
      <c r="E177" s="175" t="s">
        <v>212</v>
      </c>
      <c r="F177" s="176" t="s">
        <v>213</v>
      </c>
      <c r="G177" s="177" t="s">
        <v>197</v>
      </c>
      <c r="H177" s="178">
        <v>0.96</v>
      </c>
      <c r="I177" s="179"/>
      <c r="J177" s="180">
        <f>ROUND(I177*H177,2)</f>
        <v>0</v>
      </c>
      <c r="K177" s="176" t="s">
        <v>142</v>
      </c>
      <c r="L177" s="36"/>
      <c r="M177" s="181" t="s">
        <v>1</v>
      </c>
      <c r="N177" s="182" t="s">
        <v>40</v>
      </c>
      <c r="O177" s="65"/>
      <c r="P177" s="183">
        <f>O177*H177</f>
        <v>0</v>
      </c>
      <c r="Q177" s="183">
        <v>7.9909999999999995E-2</v>
      </c>
      <c r="R177" s="183">
        <f>Q177*H177</f>
        <v>7.6713599999999993E-2</v>
      </c>
      <c r="S177" s="183">
        <v>0</v>
      </c>
      <c r="T177" s="184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85" t="s">
        <v>143</v>
      </c>
      <c r="AT177" s="185" t="s">
        <v>138</v>
      </c>
      <c r="AU177" s="185" t="s">
        <v>85</v>
      </c>
      <c r="AY177" s="16" t="s">
        <v>136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6" t="s">
        <v>83</v>
      </c>
      <c r="BK177" s="186">
        <f>ROUND(I177*H177,2)</f>
        <v>0</v>
      </c>
      <c r="BL177" s="16" t="s">
        <v>143</v>
      </c>
      <c r="BM177" s="185" t="s">
        <v>214</v>
      </c>
    </row>
    <row r="178" spans="1:65" s="13" customFormat="1">
      <c r="B178" s="187"/>
      <c r="C178" s="188"/>
      <c r="D178" s="189" t="s">
        <v>145</v>
      </c>
      <c r="E178" s="190" t="s">
        <v>1</v>
      </c>
      <c r="F178" s="191" t="s">
        <v>215</v>
      </c>
      <c r="G178" s="188"/>
      <c r="H178" s="192">
        <v>0.96</v>
      </c>
      <c r="I178" s="193"/>
      <c r="J178" s="188"/>
      <c r="K178" s="188"/>
      <c r="L178" s="194"/>
      <c r="M178" s="195"/>
      <c r="N178" s="196"/>
      <c r="O178" s="196"/>
      <c r="P178" s="196"/>
      <c r="Q178" s="196"/>
      <c r="R178" s="196"/>
      <c r="S178" s="196"/>
      <c r="T178" s="197"/>
      <c r="AT178" s="198" t="s">
        <v>145</v>
      </c>
      <c r="AU178" s="198" t="s">
        <v>85</v>
      </c>
      <c r="AV178" s="13" t="s">
        <v>85</v>
      </c>
      <c r="AW178" s="13" t="s">
        <v>31</v>
      </c>
      <c r="AX178" s="13" t="s">
        <v>83</v>
      </c>
      <c r="AY178" s="198" t="s">
        <v>136</v>
      </c>
    </row>
    <row r="179" spans="1:65" s="2" customFormat="1" ht="24.2" customHeight="1">
      <c r="A179" s="31"/>
      <c r="B179" s="32"/>
      <c r="C179" s="174" t="s">
        <v>8</v>
      </c>
      <c r="D179" s="174" t="s">
        <v>138</v>
      </c>
      <c r="E179" s="175" t="s">
        <v>216</v>
      </c>
      <c r="F179" s="176" t="s">
        <v>217</v>
      </c>
      <c r="G179" s="177" t="s">
        <v>197</v>
      </c>
      <c r="H179" s="178">
        <v>1.9</v>
      </c>
      <c r="I179" s="179"/>
      <c r="J179" s="180">
        <f>ROUND(I179*H179,2)</f>
        <v>0</v>
      </c>
      <c r="K179" s="176" t="s">
        <v>142</v>
      </c>
      <c r="L179" s="36"/>
      <c r="M179" s="181" t="s">
        <v>1</v>
      </c>
      <c r="N179" s="182" t="s">
        <v>40</v>
      </c>
      <c r="O179" s="65"/>
      <c r="P179" s="183">
        <f>O179*H179</f>
        <v>0</v>
      </c>
      <c r="Q179" s="183">
        <v>0.45432</v>
      </c>
      <c r="R179" s="183">
        <f>Q179*H179</f>
        <v>0.86320799999999998</v>
      </c>
      <c r="S179" s="183">
        <v>0</v>
      </c>
      <c r="T179" s="184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5" t="s">
        <v>143</v>
      </c>
      <c r="AT179" s="185" t="s">
        <v>138</v>
      </c>
      <c r="AU179" s="185" t="s">
        <v>85</v>
      </c>
      <c r="AY179" s="16" t="s">
        <v>136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6" t="s">
        <v>83</v>
      </c>
      <c r="BK179" s="186">
        <f>ROUND(I179*H179,2)</f>
        <v>0</v>
      </c>
      <c r="BL179" s="16" t="s">
        <v>143</v>
      </c>
      <c r="BM179" s="185" t="s">
        <v>218</v>
      </c>
    </row>
    <row r="180" spans="1:65" s="13" customFormat="1">
      <c r="B180" s="187"/>
      <c r="C180" s="188"/>
      <c r="D180" s="189" t="s">
        <v>145</v>
      </c>
      <c r="E180" s="190" t="s">
        <v>1</v>
      </c>
      <c r="F180" s="191" t="s">
        <v>219</v>
      </c>
      <c r="G180" s="188"/>
      <c r="H180" s="192">
        <v>1.9</v>
      </c>
      <c r="I180" s="193"/>
      <c r="J180" s="188"/>
      <c r="K180" s="188"/>
      <c r="L180" s="194"/>
      <c r="M180" s="195"/>
      <c r="N180" s="196"/>
      <c r="O180" s="196"/>
      <c r="P180" s="196"/>
      <c r="Q180" s="196"/>
      <c r="R180" s="196"/>
      <c r="S180" s="196"/>
      <c r="T180" s="197"/>
      <c r="AT180" s="198" t="s">
        <v>145</v>
      </c>
      <c r="AU180" s="198" t="s">
        <v>85</v>
      </c>
      <c r="AV180" s="13" t="s">
        <v>85</v>
      </c>
      <c r="AW180" s="13" t="s">
        <v>31</v>
      </c>
      <c r="AX180" s="13" t="s">
        <v>83</v>
      </c>
      <c r="AY180" s="198" t="s">
        <v>136</v>
      </c>
    </row>
    <row r="181" spans="1:65" s="12" customFormat="1" ht="22.9" customHeight="1">
      <c r="B181" s="158"/>
      <c r="C181" s="159"/>
      <c r="D181" s="160" t="s">
        <v>74</v>
      </c>
      <c r="E181" s="172" t="s">
        <v>165</v>
      </c>
      <c r="F181" s="172" t="s">
        <v>220</v>
      </c>
      <c r="G181" s="159"/>
      <c r="H181" s="159"/>
      <c r="I181" s="162"/>
      <c r="J181" s="173">
        <f>BK181</f>
        <v>0</v>
      </c>
      <c r="K181" s="159"/>
      <c r="L181" s="164"/>
      <c r="M181" s="165"/>
      <c r="N181" s="166"/>
      <c r="O181" s="166"/>
      <c r="P181" s="167">
        <f>SUM(P182:P193)</f>
        <v>0</v>
      </c>
      <c r="Q181" s="166"/>
      <c r="R181" s="167">
        <f>SUM(R182:R193)</f>
        <v>22.429095660000002</v>
      </c>
      <c r="S181" s="166"/>
      <c r="T181" s="168">
        <f>SUM(T182:T193)</f>
        <v>0</v>
      </c>
      <c r="AR181" s="169" t="s">
        <v>83</v>
      </c>
      <c r="AT181" s="170" t="s">
        <v>74</v>
      </c>
      <c r="AU181" s="170" t="s">
        <v>83</v>
      </c>
      <c r="AY181" s="169" t="s">
        <v>136</v>
      </c>
      <c r="BK181" s="171">
        <f>SUM(BK182:BK193)</f>
        <v>0</v>
      </c>
    </row>
    <row r="182" spans="1:65" s="2" customFormat="1" ht="24.2" customHeight="1">
      <c r="A182" s="31"/>
      <c r="B182" s="32"/>
      <c r="C182" s="174" t="s">
        <v>221</v>
      </c>
      <c r="D182" s="174" t="s">
        <v>138</v>
      </c>
      <c r="E182" s="175" t="s">
        <v>222</v>
      </c>
      <c r="F182" s="176" t="s">
        <v>223</v>
      </c>
      <c r="G182" s="177" t="s">
        <v>197</v>
      </c>
      <c r="H182" s="178">
        <v>116.3</v>
      </c>
      <c r="I182" s="179"/>
      <c r="J182" s="180">
        <f>ROUND(I182*H182,2)</f>
        <v>0</v>
      </c>
      <c r="K182" s="176" t="s">
        <v>142</v>
      </c>
      <c r="L182" s="36"/>
      <c r="M182" s="181" t="s">
        <v>1</v>
      </c>
      <c r="N182" s="182" t="s">
        <v>40</v>
      </c>
      <c r="O182" s="65"/>
      <c r="P182" s="183">
        <f>O182*H182</f>
        <v>0</v>
      </c>
      <c r="Q182" s="183">
        <v>3.0000000000000001E-3</v>
      </c>
      <c r="R182" s="183">
        <f>Q182*H182</f>
        <v>0.34889999999999999</v>
      </c>
      <c r="S182" s="183">
        <v>0</v>
      </c>
      <c r="T182" s="184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85" t="s">
        <v>143</v>
      </c>
      <c r="AT182" s="185" t="s">
        <v>138</v>
      </c>
      <c r="AU182" s="185" t="s">
        <v>85</v>
      </c>
      <c r="AY182" s="16" t="s">
        <v>136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6" t="s">
        <v>83</v>
      </c>
      <c r="BK182" s="186">
        <f>ROUND(I182*H182,2)</f>
        <v>0</v>
      </c>
      <c r="BL182" s="16" t="s">
        <v>143</v>
      </c>
      <c r="BM182" s="185" t="s">
        <v>224</v>
      </c>
    </row>
    <row r="183" spans="1:65" s="2" customFormat="1" ht="24.2" customHeight="1">
      <c r="A183" s="31"/>
      <c r="B183" s="32"/>
      <c r="C183" s="174" t="s">
        <v>225</v>
      </c>
      <c r="D183" s="174" t="s">
        <v>138</v>
      </c>
      <c r="E183" s="175" t="s">
        <v>226</v>
      </c>
      <c r="F183" s="176" t="s">
        <v>227</v>
      </c>
      <c r="G183" s="177" t="s">
        <v>197</v>
      </c>
      <c r="H183" s="178">
        <v>116.3</v>
      </c>
      <c r="I183" s="179"/>
      <c r="J183" s="180">
        <f>ROUND(I183*H183,2)</f>
        <v>0</v>
      </c>
      <c r="K183" s="176" t="s">
        <v>142</v>
      </c>
      <c r="L183" s="36"/>
      <c r="M183" s="181" t="s">
        <v>1</v>
      </c>
      <c r="N183" s="182" t="s">
        <v>40</v>
      </c>
      <c r="O183" s="65"/>
      <c r="P183" s="183">
        <f>O183*H183</f>
        <v>0</v>
      </c>
      <c r="Q183" s="183">
        <v>5.1000000000000004E-3</v>
      </c>
      <c r="R183" s="183">
        <f>Q183*H183</f>
        <v>0.59313000000000005</v>
      </c>
      <c r="S183" s="183">
        <v>0</v>
      </c>
      <c r="T183" s="184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85" t="s">
        <v>143</v>
      </c>
      <c r="AT183" s="185" t="s">
        <v>138</v>
      </c>
      <c r="AU183" s="185" t="s">
        <v>85</v>
      </c>
      <c r="AY183" s="16" t="s">
        <v>136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6" t="s">
        <v>83</v>
      </c>
      <c r="BK183" s="186">
        <f>ROUND(I183*H183,2)</f>
        <v>0</v>
      </c>
      <c r="BL183" s="16" t="s">
        <v>143</v>
      </c>
      <c r="BM183" s="185" t="s">
        <v>228</v>
      </c>
    </row>
    <row r="184" spans="1:65" s="2" customFormat="1" ht="24.2" customHeight="1">
      <c r="A184" s="31"/>
      <c r="B184" s="32"/>
      <c r="C184" s="174" t="s">
        <v>229</v>
      </c>
      <c r="D184" s="174" t="s">
        <v>138</v>
      </c>
      <c r="E184" s="175" t="s">
        <v>230</v>
      </c>
      <c r="F184" s="176" t="s">
        <v>231</v>
      </c>
      <c r="G184" s="177" t="s">
        <v>197</v>
      </c>
      <c r="H184" s="178">
        <v>570.904</v>
      </c>
      <c r="I184" s="179"/>
      <c r="J184" s="180">
        <f>ROUND(I184*H184,2)</f>
        <v>0</v>
      </c>
      <c r="K184" s="176" t="s">
        <v>142</v>
      </c>
      <c r="L184" s="36"/>
      <c r="M184" s="181" t="s">
        <v>1</v>
      </c>
      <c r="N184" s="182" t="s">
        <v>40</v>
      </c>
      <c r="O184" s="65"/>
      <c r="P184" s="183">
        <f>O184*H184</f>
        <v>0</v>
      </c>
      <c r="Q184" s="183">
        <v>4.3800000000000002E-3</v>
      </c>
      <c r="R184" s="183">
        <f>Q184*H184</f>
        <v>2.5005595199999999</v>
      </c>
      <c r="S184" s="183">
        <v>0</v>
      </c>
      <c r="T184" s="184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85" t="s">
        <v>143</v>
      </c>
      <c r="AT184" s="185" t="s">
        <v>138</v>
      </c>
      <c r="AU184" s="185" t="s">
        <v>85</v>
      </c>
      <c r="AY184" s="16" t="s">
        <v>136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6" t="s">
        <v>83</v>
      </c>
      <c r="BK184" s="186">
        <f>ROUND(I184*H184,2)</f>
        <v>0</v>
      </c>
      <c r="BL184" s="16" t="s">
        <v>143</v>
      </c>
      <c r="BM184" s="185" t="s">
        <v>232</v>
      </c>
    </row>
    <row r="185" spans="1:65" s="13" customFormat="1">
      <c r="B185" s="187"/>
      <c r="C185" s="188"/>
      <c r="D185" s="189" t="s">
        <v>145</v>
      </c>
      <c r="E185" s="190" t="s">
        <v>1</v>
      </c>
      <c r="F185" s="191" t="s">
        <v>233</v>
      </c>
      <c r="G185" s="188"/>
      <c r="H185" s="192">
        <v>570.904</v>
      </c>
      <c r="I185" s="193"/>
      <c r="J185" s="188"/>
      <c r="K185" s="188"/>
      <c r="L185" s="194"/>
      <c r="M185" s="195"/>
      <c r="N185" s="196"/>
      <c r="O185" s="196"/>
      <c r="P185" s="196"/>
      <c r="Q185" s="196"/>
      <c r="R185" s="196"/>
      <c r="S185" s="196"/>
      <c r="T185" s="197"/>
      <c r="AT185" s="198" t="s">
        <v>145</v>
      </c>
      <c r="AU185" s="198" t="s">
        <v>85</v>
      </c>
      <c r="AV185" s="13" t="s">
        <v>85</v>
      </c>
      <c r="AW185" s="13" t="s">
        <v>31</v>
      </c>
      <c r="AX185" s="13" t="s">
        <v>83</v>
      </c>
      <c r="AY185" s="198" t="s">
        <v>136</v>
      </c>
    </row>
    <row r="186" spans="1:65" s="2" customFormat="1" ht="24.2" customHeight="1">
      <c r="A186" s="31"/>
      <c r="B186" s="32"/>
      <c r="C186" s="174" t="s">
        <v>234</v>
      </c>
      <c r="D186" s="174" t="s">
        <v>138</v>
      </c>
      <c r="E186" s="175" t="s">
        <v>235</v>
      </c>
      <c r="F186" s="176" t="s">
        <v>236</v>
      </c>
      <c r="G186" s="177" t="s">
        <v>197</v>
      </c>
      <c r="H186" s="178">
        <v>570.904</v>
      </c>
      <c r="I186" s="179"/>
      <c r="J186" s="180">
        <f>ROUND(I186*H186,2)</f>
        <v>0</v>
      </c>
      <c r="K186" s="176" t="s">
        <v>142</v>
      </c>
      <c r="L186" s="36"/>
      <c r="M186" s="181" t="s">
        <v>1</v>
      </c>
      <c r="N186" s="182" t="s">
        <v>40</v>
      </c>
      <c r="O186" s="65"/>
      <c r="P186" s="183">
        <f>O186*H186</f>
        <v>0</v>
      </c>
      <c r="Q186" s="183">
        <v>3.0000000000000001E-3</v>
      </c>
      <c r="R186" s="183">
        <f>Q186*H186</f>
        <v>1.712712</v>
      </c>
      <c r="S186" s="183">
        <v>0</v>
      </c>
      <c r="T186" s="184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85" t="s">
        <v>143</v>
      </c>
      <c r="AT186" s="185" t="s">
        <v>138</v>
      </c>
      <c r="AU186" s="185" t="s">
        <v>85</v>
      </c>
      <c r="AY186" s="16" t="s">
        <v>136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6" t="s">
        <v>83</v>
      </c>
      <c r="BK186" s="186">
        <f>ROUND(I186*H186,2)</f>
        <v>0</v>
      </c>
      <c r="BL186" s="16" t="s">
        <v>143</v>
      </c>
      <c r="BM186" s="185" t="s">
        <v>237</v>
      </c>
    </row>
    <row r="187" spans="1:65" s="13" customFormat="1">
      <c r="B187" s="187"/>
      <c r="C187" s="188"/>
      <c r="D187" s="189" t="s">
        <v>145</v>
      </c>
      <c r="E187" s="190" t="s">
        <v>1</v>
      </c>
      <c r="F187" s="191" t="s">
        <v>238</v>
      </c>
      <c r="G187" s="188"/>
      <c r="H187" s="192">
        <v>570.904</v>
      </c>
      <c r="I187" s="193"/>
      <c r="J187" s="188"/>
      <c r="K187" s="188"/>
      <c r="L187" s="194"/>
      <c r="M187" s="195"/>
      <c r="N187" s="196"/>
      <c r="O187" s="196"/>
      <c r="P187" s="196"/>
      <c r="Q187" s="196"/>
      <c r="R187" s="196"/>
      <c r="S187" s="196"/>
      <c r="T187" s="197"/>
      <c r="AT187" s="198" t="s">
        <v>145</v>
      </c>
      <c r="AU187" s="198" t="s">
        <v>85</v>
      </c>
      <c r="AV187" s="13" t="s">
        <v>85</v>
      </c>
      <c r="AW187" s="13" t="s">
        <v>31</v>
      </c>
      <c r="AX187" s="13" t="s">
        <v>83</v>
      </c>
      <c r="AY187" s="198" t="s">
        <v>136</v>
      </c>
    </row>
    <row r="188" spans="1:65" s="2" customFormat="1" ht="24.2" customHeight="1">
      <c r="A188" s="31"/>
      <c r="B188" s="32"/>
      <c r="C188" s="174" t="s">
        <v>239</v>
      </c>
      <c r="D188" s="174" t="s">
        <v>138</v>
      </c>
      <c r="E188" s="175" t="s">
        <v>240</v>
      </c>
      <c r="F188" s="176" t="s">
        <v>241</v>
      </c>
      <c r="G188" s="177" t="s">
        <v>197</v>
      </c>
      <c r="H188" s="178">
        <v>302.38</v>
      </c>
      <c r="I188" s="179"/>
      <c r="J188" s="180">
        <f>ROUND(I188*H188,2)</f>
        <v>0</v>
      </c>
      <c r="K188" s="176" t="s">
        <v>142</v>
      </c>
      <c r="L188" s="36"/>
      <c r="M188" s="181" t="s">
        <v>1</v>
      </c>
      <c r="N188" s="182" t="s">
        <v>40</v>
      </c>
      <c r="O188" s="65"/>
      <c r="P188" s="183">
        <f>O188*H188</f>
        <v>0</v>
      </c>
      <c r="Q188" s="183">
        <v>1.5599999999999999E-2</v>
      </c>
      <c r="R188" s="183">
        <f>Q188*H188</f>
        <v>4.7171279999999998</v>
      </c>
      <c r="S188" s="183">
        <v>0</v>
      </c>
      <c r="T188" s="184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85" t="s">
        <v>143</v>
      </c>
      <c r="AT188" s="185" t="s">
        <v>138</v>
      </c>
      <c r="AU188" s="185" t="s">
        <v>85</v>
      </c>
      <c r="AY188" s="16" t="s">
        <v>136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6" t="s">
        <v>83</v>
      </c>
      <c r="BK188" s="186">
        <f>ROUND(I188*H188,2)</f>
        <v>0</v>
      </c>
      <c r="BL188" s="16" t="s">
        <v>143</v>
      </c>
      <c r="BM188" s="185" t="s">
        <v>242</v>
      </c>
    </row>
    <row r="189" spans="1:65" s="13" customFormat="1">
      <c r="B189" s="187"/>
      <c r="C189" s="188"/>
      <c r="D189" s="189" t="s">
        <v>145</v>
      </c>
      <c r="E189" s="190" t="s">
        <v>1</v>
      </c>
      <c r="F189" s="191" t="s">
        <v>243</v>
      </c>
      <c r="G189" s="188"/>
      <c r="H189" s="192">
        <v>302.38</v>
      </c>
      <c r="I189" s="193"/>
      <c r="J189" s="188"/>
      <c r="K189" s="188"/>
      <c r="L189" s="194"/>
      <c r="M189" s="195"/>
      <c r="N189" s="196"/>
      <c r="O189" s="196"/>
      <c r="P189" s="196"/>
      <c r="Q189" s="196"/>
      <c r="R189" s="196"/>
      <c r="S189" s="196"/>
      <c r="T189" s="197"/>
      <c r="AT189" s="198" t="s">
        <v>145</v>
      </c>
      <c r="AU189" s="198" t="s">
        <v>85</v>
      </c>
      <c r="AV189" s="13" t="s">
        <v>85</v>
      </c>
      <c r="AW189" s="13" t="s">
        <v>31</v>
      </c>
      <c r="AX189" s="13" t="s">
        <v>83</v>
      </c>
      <c r="AY189" s="198" t="s">
        <v>136</v>
      </c>
    </row>
    <row r="190" spans="1:65" s="2" customFormat="1" ht="24.2" customHeight="1">
      <c r="A190" s="31"/>
      <c r="B190" s="32"/>
      <c r="C190" s="174" t="s">
        <v>7</v>
      </c>
      <c r="D190" s="174" t="s">
        <v>138</v>
      </c>
      <c r="E190" s="175" t="s">
        <v>244</v>
      </c>
      <c r="F190" s="176" t="s">
        <v>245</v>
      </c>
      <c r="G190" s="177" t="s">
        <v>141</v>
      </c>
      <c r="H190" s="178">
        <v>0.29699999999999999</v>
      </c>
      <c r="I190" s="179"/>
      <c r="J190" s="180">
        <f>ROUND(I190*H190,2)</f>
        <v>0</v>
      </c>
      <c r="K190" s="176" t="s">
        <v>142</v>
      </c>
      <c r="L190" s="36"/>
      <c r="M190" s="181" t="s">
        <v>1</v>
      </c>
      <c r="N190" s="182" t="s">
        <v>40</v>
      </c>
      <c r="O190" s="65"/>
      <c r="P190" s="183">
        <f>O190*H190</f>
        <v>0</v>
      </c>
      <c r="Q190" s="183">
        <v>2.3010199999999998</v>
      </c>
      <c r="R190" s="183">
        <f>Q190*H190</f>
        <v>0.6834029399999999</v>
      </c>
      <c r="S190" s="183">
        <v>0</v>
      </c>
      <c r="T190" s="184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85" t="s">
        <v>143</v>
      </c>
      <c r="AT190" s="185" t="s">
        <v>138</v>
      </c>
      <c r="AU190" s="185" t="s">
        <v>85</v>
      </c>
      <c r="AY190" s="16" t="s">
        <v>136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6" t="s">
        <v>83</v>
      </c>
      <c r="BK190" s="186">
        <f>ROUND(I190*H190,2)</f>
        <v>0</v>
      </c>
      <c r="BL190" s="16" t="s">
        <v>143</v>
      </c>
      <c r="BM190" s="185" t="s">
        <v>246</v>
      </c>
    </row>
    <row r="191" spans="1:65" s="13" customFormat="1">
      <c r="B191" s="187"/>
      <c r="C191" s="188"/>
      <c r="D191" s="189" t="s">
        <v>145</v>
      </c>
      <c r="E191" s="190" t="s">
        <v>1</v>
      </c>
      <c r="F191" s="191" t="s">
        <v>247</v>
      </c>
      <c r="G191" s="188"/>
      <c r="H191" s="192">
        <v>0.29699999999999999</v>
      </c>
      <c r="I191" s="193"/>
      <c r="J191" s="188"/>
      <c r="K191" s="188"/>
      <c r="L191" s="194"/>
      <c r="M191" s="195"/>
      <c r="N191" s="196"/>
      <c r="O191" s="196"/>
      <c r="P191" s="196"/>
      <c r="Q191" s="196"/>
      <c r="R191" s="196"/>
      <c r="S191" s="196"/>
      <c r="T191" s="197"/>
      <c r="AT191" s="198" t="s">
        <v>145</v>
      </c>
      <c r="AU191" s="198" t="s">
        <v>85</v>
      </c>
      <c r="AV191" s="13" t="s">
        <v>85</v>
      </c>
      <c r="AW191" s="13" t="s">
        <v>31</v>
      </c>
      <c r="AX191" s="13" t="s">
        <v>83</v>
      </c>
      <c r="AY191" s="198" t="s">
        <v>136</v>
      </c>
    </row>
    <row r="192" spans="1:65" s="2" customFormat="1" ht="24.2" customHeight="1">
      <c r="A192" s="31"/>
      <c r="B192" s="32"/>
      <c r="C192" s="174" t="s">
        <v>248</v>
      </c>
      <c r="D192" s="174" t="s">
        <v>138</v>
      </c>
      <c r="E192" s="175" t="s">
        <v>249</v>
      </c>
      <c r="F192" s="176" t="s">
        <v>250</v>
      </c>
      <c r="G192" s="177" t="s">
        <v>141</v>
      </c>
      <c r="H192" s="178">
        <v>5.16</v>
      </c>
      <c r="I192" s="179"/>
      <c r="J192" s="180">
        <f>ROUND(I192*H192,2)</f>
        <v>0</v>
      </c>
      <c r="K192" s="176" t="s">
        <v>142</v>
      </c>
      <c r="L192" s="36"/>
      <c r="M192" s="181" t="s">
        <v>1</v>
      </c>
      <c r="N192" s="182" t="s">
        <v>40</v>
      </c>
      <c r="O192" s="65"/>
      <c r="P192" s="183">
        <f>O192*H192</f>
        <v>0</v>
      </c>
      <c r="Q192" s="183">
        <v>2.3010199999999998</v>
      </c>
      <c r="R192" s="183">
        <f>Q192*H192</f>
        <v>11.8732632</v>
      </c>
      <c r="S192" s="183">
        <v>0</v>
      </c>
      <c r="T192" s="184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85" t="s">
        <v>143</v>
      </c>
      <c r="AT192" s="185" t="s">
        <v>138</v>
      </c>
      <c r="AU192" s="185" t="s">
        <v>85</v>
      </c>
      <c r="AY192" s="16" t="s">
        <v>136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6" t="s">
        <v>83</v>
      </c>
      <c r="BK192" s="186">
        <f>ROUND(I192*H192,2)</f>
        <v>0</v>
      </c>
      <c r="BL192" s="16" t="s">
        <v>143</v>
      </c>
      <c r="BM192" s="185" t="s">
        <v>251</v>
      </c>
    </row>
    <row r="193" spans="1:65" s="13" customFormat="1">
      <c r="B193" s="187"/>
      <c r="C193" s="188"/>
      <c r="D193" s="189" t="s">
        <v>145</v>
      </c>
      <c r="E193" s="190" t="s">
        <v>1</v>
      </c>
      <c r="F193" s="191" t="s">
        <v>252</v>
      </c>
      <c r="G193" s="188"/>
      <c r="H193" s="192">
        <v>5.16</v>
      </c>
      <c r="I193" s="193"/>
      <c r="J193" s="188"/>
      <c r="K193" s="188"/>
      <c r="L193" s="194"/>
      <c r="M193" s="195"/>
      <c r="N193" s="196"/>
      <c r="O193" s="196"/>
      <c r="P193" s="196"/>
      <c r="Q193" s="196"/>
      <c r="R193" s="196"/>
      <c r="S193" s="196"/>
      <c r="T193" s="197"/>
      <c r="AT193" s="198" t="s">
        <v>145</v>
      </c>
      <c r="AU193" s="198" t="s">
        <v>85</v>
      </c>
      <c r="AV193" s="13" t="s">
        <v>85</v>
      </c>
      <c r="AW193" s="13" t="s">
        <v>31</v>
      </c>
      <c r="AX193" s="13" t="s">
        <v>83</v>
      </c>
      <c r="AY193" s="198" t="s">
        <v>136</v>
      </c>
    </row>
    <row r="194" spans="1:65" s="12" customFormat="1" ht="22.9" customHeight="1">
      <c r="B194" s="158"/>
      <c r="C194" s="159"/>
      <c r="D194" s="160" t="s">
        <v>74</v>
      </c>
      <c r="E194" s="172" t="s">
        <v>178</v>
      </c>
      <c r="F194" s="172" t="s">
        <v>253</v>
      </c>
      <c r="G194" s="159"/>
      <c r="H194" s="159"/>
      <c r="I194" s="162"/>
      <c r="J194" s="173">
        <f>BK194</f>
        <v>0</v>
      </c>
      <c r="K194" s="159"/>
      <c r="L194" s="164"/>
      <c r="M194" s="165"/>
      <c r="N194" s="166"/>
      <c r="O194" s="166"/>
      <c r="P194" s="167">
        <f>SUM(P195:P234)</f>
        <v>0</v>
      </c>
      <c r="Q194" s="166"/>
      <c r="R194" s="167">
        <f>SUM(R195:R234)</f>
        <v>2.3628999999999997E-2</v>
      </c>
      <c r="S194" s="166"/>
      <c r="T194" s="168">
        <f>SUM(T195:T234)</f>
        <v>36.775010000000002</v>
      </c>
      <c r="AR194" s="169" t="s">
        <v>83</v>
      </c>
      <c r="AT194" s="170" t="s">
        <v>74</v>
      </c>
      <c r="AU194" s="170" t="s">
        <v>83</v>
      </c>
      <c r="AY194" s="169" t="s">
        <v>136</v>
      </c>
      <c r="BK194" s="171">
        <f>SUM(BK195:BK234)</f>
        <v>0</v>
      </c>
    </row>
    <row r="195" spans="1:65" s="2" customFormat="1" ht="24.2" customHeight="1">
      <c r="A195" s="31"/>
      <c r="B195" s="32"/>
      <c r="C195" s="174" t="s">
        <v>254</v>
      </c>
      <c r="D195" s="174" t="s">
        <v>138</v>
      </c>
      <c r="E195" s="175" t="s">
        <v>255</v>
      </c>
      <c r="F195" s="176" t="s">
        <v>256</v>
      </c>
      <c r="G195" s="177" t="s">
        <v>257</v>
      </c>
      <c r="H195" s="178">
        <v>115</v>
      </c>
      <c r="I195" s="179"/>
      <c r="J195" s="180">
        <f>ROUND(I195*H195,2)</f>
        <v>0</v>
      </c>
      <c r="K195" s="176" t="s">
        <v>142</v>
      </c>
      <c r="L195" s="36"/>
      <c r="M195" s="181" t="s">
        <v>1</v>
      </c>
      <c r="N195" s="182" t="s">
        <v>40</v>
      </c>
      <c r="O195" s="65"/>
      <c r="P195" s="183">
        <f>O195*H195</f>
        <v>0</v>
      </c>
      <c r="Q195" s="183">
        <v>3.0000000000000001E-5</v>
      </c>
      <c r="R195" s="183">
        <f>Q195*H195</f>
        <v>3.4499999999999999E-3</v>
      </c>
      <c r="S195" s="183">
        <v>0</v>
      </c>
      <c r="T195" s="184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85" t="s">
        <v>143</v>
      </c>
      <c r="AT195" s="185" t="s">
        <v>138</v>
      </c>
      <c r="AU195" s="185" t="s">
        <v>85</v>
      </c>
      <c r="AY195" s="16" t="s">
        <v>136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6" t="s">
        <v>83</v>
      </c>
      <c r="BK195" s="186">
        <f>ROUND(I195*H195,2)</f>
        <v>0</v>
      </c>
      <c r="BL195" s="16" t="s">
        <v>143</v>
      </c>
      <c r="BM195" s="185" t="s">
        <v>258</v>
      </c>
    </row>
    <row r="196" spans="1:65" s="13" customFormat="1">
      <c r="B196" s="187"/>
      <c r="C196" s="188"/>
      <c r="D196" s="189" t="s">
        <v>145</v>
      </c>
      <c r="E196" s="190" t="s">
        <v>1</v>
      </c>
      <c r="F196" s="191" t="s">
        <v>259</v>
      </c>
      <c r="G196" s="188"/>
      <c r="H196" s="192">
        <v>115</v>
      </c>
      <c r="I196" s="193"/>
      <c r="J196" s="188"/>
      <c r="K196" s="188"/>
      <c r="L196" s="194"/>
      <c r="M196" s="195"/>
      <c r="N196" s="196"/>
      <c r="O196" s="196"/>
      <c r="P196" s="196"/>
      <c r="Q196" s="196"/>
      <c r="R196" s="196"/>
      <c r="S196" s="196"/>
      <c r="T196" s="197"/>
      <c r="AT196" s="198" t="s">
        <v>145</v>
      </c>
      <c r="AU196" s="198" t="s">
        <v>85</v>
      </c>
      <c r="AV196" s="13" t="s">
        <v>85</v>
      </c>
      <c r="AW196" s="13" t="s">
        <v>31</v>
      </c>
      <c r="AX196" s="13" t="s">
        <v>83</v>
      </c>
      <c r="AY196" s="198" t="s">
        <v>136</v>
      </c>
    </row>
    <row r="197" spans="1:65" s="2" customFormat="1" ht="33" customHeight="1">
      <c r="A197" s="31"/>
      <c r="B197" s="32"/>
      <c r="C197" s="174" t="s">
        <v>260</v>
      </c>
      <c r="D197" s="174" t="s">
        <v>138</v>
      </c>
      <c r="E197" s="175" t="s">
        <v>261</v>
      </c>
      <c r="F197" s="176" t="s">
        <v>262</v>
      </c>
      <c r="G197" s="177" t="s">
        <v>197</v>
      </c>
      <c r="H197" s="178">
        <v>118.7</v>
      </c>
      <c r="I197" s="179"/>
      <c r="J197" s="180">
        <f>ROUND(I197*H197,2)</f>
        <v>0</v>
      </c>
      <c r="K197" s="176" t="s">
        <v>142</v>
      </c>
      <c r="L197" s="36"/>
      <c r="M197" s="181" t="s">
        <v>1</v>
      </c>
      <c r="N197" s="182" t="s">
        <v>40</v>
      </c>
      <c r="O197" s="65"/>
      <c r="P197" s="183">
        <f>O197*H197</f>
        <v>0</v>
      </c>
      <c r="Q197" s="183">
        <v>1.2999999999999999E-4</v>
      </c>
      <c r="R197" s="183">
        <f>Q197*H197</f>
        <v>1.5430999999999999E-2</v>
      </c>
      <c r="S197" s="183">
        <v>0</v>
      </c>
      <c r="T197" s="184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85" t="s">
        <v>143</v>
      </c>
      <c r="AT197" s="185" t="s">
        <v>138</v>
      </c>
      <c r="AU197" s="185" t="s">
        <v>85</v>
      </c>
      <c r="AY197" s="16" t="s">
        <v>136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6" t="s">
        <v>83</v>
      </c>
      <c r="BK197" s="186">
        <f>ROUND(I197*H197,2)</f>
        <v>0</v>
      </c>
      <c r="BL197" s="16" t="s">
        <v>143</v>
      </c>
      <c r="BM197" s="185" t="s">
        <v>263</v>
      </c>
    </row>
    <row r="198" spans="1:65" s="13" customFormat="1" ht="22.5">
      <c r="B198" s="187"/>
      <c r="C198" s="188"/>
      <c r="D198" s="189" t="s">
        <v>145</v>
      </c>
      <c r="E198" s="190" t="s">
        <v>1</v>
      </c>
      <c r="F198" s="191" t="s">
        <v>264</v>
      </c>
      <c r="G198" s="188"/>
      <c r="H198" s="192">
        <v>118.7</v>
      </c>
      <c r="I198" s="193"/>
      <c r="J198" s="188"/>
      <c r="K198" s="188"/>
      <c r="L198" s="194"/>
      <c r="M198" s="195"/>
      <c r="N198" s="196"/>
      <c r="O198" s="196"/>
      <c r="P198" s="196"/>
      <c r="Q198" s="196"/>
      <c r="R198" s="196"/>
      <c r="S198" s="196"/>
      <c r="T198" s="197"/>
      <c r="AT198" s="198" t="s">
        <v>145</v>
      </c>
      <c r="AU198" s="198" t="s">
        <v>85</v>
      </c>
      <c r="AV198" s="13" t="s">
        <v>85</v>
      </c>
      <c r="AW198" s="13" t="s">
        <v>31</v>
      </c>
      <c r="AX198" s="13" t="s">
        <v>83</v>
      </c>
      <c r="AY198" s="198" t="s">
        <v>136</v>
      </c>
    </row>
    <row r="199" spans="1:65" s="2" customFormat="1" ht="24.2" customHeight="1">
      <c r="A199" s="31"/>
      <c r="B199" s="32"/>
      <c r="C199" s="174" t="s">
        <v>265</v>
      </c>
      <c r="D199" s="174" t="s">
        <v>138</v>
      </c>
      <c r="E199" s="175" t="s">
        <v>266</v>
      </c>
      <c r="F199" s="176" t="s">
        <v>267</v>
      </c>
      <c r="G199" s="177" t="s">
        <v>197</v>
      </c>
      <c r="H199" s="178">
        <v>118.7</v>
      </c>
      <c r="I199" s="179"/>
      <c r="J199" s="180">
        <f>ROUND(I199*H199,2)</f>
        <v>0</v>
      </c>
      <c r="K199" s="176" t="s">
        <v>142</v>
      </c>
      <c r="L199" s="36"/>
      <c r="M199" s="181" t="s">
        <v>1</v>
      </c>
      <c r="N199" s="182" t="s">
        <v>40</v>
      </c>
      <c r="O199" s="65"/>
      <c r="P199" s="183">
        <f>O199*H199</f>
        <v>0</v>
      </c>
      <c r="Q199" s="183">
        <v>4.0000000000000003E-5</v>
      </c>
      <c r="R199" s="183">
        <f>Q199*H199</f>
        <v>4.7480000000000005E-3</v>
      </c>
      <c r="S199" s="183">
        <v>0</v>
      </c>
      <c r="T199" s="184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85" t="s">
        <v>143</v>
      </c>
      <c r="AT199" s="185" t="s">
        <v>138</v>
      </c>
      <c r="AU199" s="185" t="s">
        <v>85</v>
      </c>
      <c r="AY199" s="16" t="s">
        <v>136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6" t="s">
        <v>83</v>
      </c>
      <c r="BK199" s="186">
        <f>ROUND(I199*H199,2)</f>
        <v>0</v>
      </c>
      <c r="BL199" s="16" t="s">
        <v>143</v>
      </c>
      <c r="BM199" s="185" t="s">
        <v>268</v>
      </c>
    </row>
    <row r="200" spans="1:65" s="2" customFormat="1" ht="21.75" customHeight="1">
      <c r="A200" s="31"/>
      <c r="B200" s="32"/>
      <c r="C200" s="174" t="s">
        <v>269</v>
      </c>
      <c r="D200" s="174" t="s">
        <v>138</v>
      </c>
      <c r="E200" s="175" t="s">
        <v>270</v>
      </c>
      <c r="F200" s="176" t="s">
        <v>271</v>
      </c>
      <c r="G200" s="177" t="s">
        <v>197</v>
      </c>
      <c r="H200" s="178">
        <v>36.548999999999999</v>
      </c>
      <c r="I200" s="179"/>
      <c r="J200" s="180">
        <f>ROUND(I200*H200,2)</f>
        <v>0</v>
      </c>
      <c r="K200" s="176" t="s">
        <v>142</v>
      </c>
      <c r="L200" s="36"/>
      <c r="M200" s="181" t="s">
        <v>1</v>
      </c>
      <c r="N200" s="182" t="s">
        <v>40</v>
      </c>
      <c r="O200" s="65"/>
      <c r="P200" s="183">
        <f>O200*H200</f>
        <v>0</v>
      </c>
      <c r="Q200" s="183">
        <v>0</v>
      </c>
      <c r="R200" s="183">
        <f>Q200*H200</f>
        <v>0</v>
      </c>
      <c r="S200" s="183">
        <v>0.13100000000000001</v>
      </c>
      <c r="T200" s="184">
        <f>S200*H200</f>
        <v>4.7879190000000005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85" t="s">
        <v>143</v>
      </c>
      <c r="AT200" s="185" t="s">
        <v>138</v>
      </c>
      <c r="AU200" s="185" t="s">
        <v>85</v>
      </c>
      <c r="AY200" s="16" t="s">
        <v>136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6" t="s">
        <v>83</v>
      </c>
      <c r="BK200" s="186">
        <f>ROUND(I200*H200,2)</f>
        <v>0</v>
      </c>
      <c r="BL200" s="16" t="s">
        <v>143</v>
      </c>
      <c r="BM200" s="185" t="s">
        <v>272</v>
      </c>
    </row>
    <row r="201" spans="1:65" s="13" customFormat="1" ht="33.75">
      <c r="B201" s="187"/>
      <c r="C201" s="188"/>
      <c r="D201" s="189" t="s">
        <v>145</v>
      </c>
      <c r="E201" s="190" t="s">
        <v>1</v>
      </c>
      <c r="F201" s="191" t="s">
        <v>273</v>
      </c>
      <c r="G201" s="188"/>
      <c r="H201" s="192">
        <v>36.548999999999999</v>
      </c>
      <c r="I201" s="193"/>
      <c r="J201" s="188"/>
      <c r="K201" s="188"/>
      <c r="L201" s="194"/>
      <c r="M201" s="195"/>
      <c r="N201" s="196"/>
      <c r="O201" s="196"/>
      <c r="P201" s="196"/>
      <c r="Q201" s="196"/>
      <c r="R201" s="196"/>
      <c r="S201" s="196"/>
      <c r="T201" s="197"/>
      <c r="AT201" s="198" t="s">
        <v>145</v>
      </c>
      <c r="AU201" s="198" t="s">
        <v>85</v>
      </c>
      <c r="AV201" s="13" t="s">
        <v>85</v>
      </c>
      <c r="AW201" s="13" t="s">
        <v>31</v>
      </c>
      <c r="AX201" s="13" t="s">
        <v>83</v>
      </c>
      <c r="AY201" s="198" t="s">
        <v>136</v>
      </c>
    </row>
    <row r="202" spans="1:65" s="2" customFormat="1" ht="24.2" customHeight="1">
      <c r="A202" s="31"/>
      <c r="B202" s="32"/>
      <c r="C202" s="174" t="s">
        <v>274</v>
      </c>
      <c r="D202" s="174" t="s">
        <v>138</v>
      </c>
      <c r="E202" s="175" t="s">
        <v>275</v>
      </c>
      <c r="F202" s="176" t="s">
        <v>276</v>
      </c>
      <c r="G202" s="177" t="s">
        <v>257</v>
      </c>
      <c r="H202" s="178">
        <v>4</v>
      </c>
      <c r="I202" s="179"/>
      <c r="J202" s="180">
        <f>ROUND(I202*H202,2)</f>
        <v>0</v>
      </c>
      <c r="K202" s="176" t="s">
        <v>142</v>
      </c>
      <c r="L202" s="36"/>
      <c r="M202" s="181" t="s">
        <v>1</v>
      </c>
      <c r="N202" s="182" t="s">
        <v>40</v>
      </c>
      <c r="O202" s="65"/>
      <c r="P202" s="183">
        <f>O202*H202</f>
        <v>0</v>
      </c>
      <c r="Q202" s="183">
        <v>0</v>
      </c>
      <c r="R202" s="183">
        <f>Q202*H202</f>
        <v>0</v>
      </c>
      <c r="S202" s="183">
        <v>7.0000000000000007E-2</v>
      </c>
      <c r="T202" s="184">
        <f>S202*H202</f>
        <v>0.28000000000000003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85" t="s">
        <v>143</v>
      </c>
      <c r="AT202" s="185" t="s">
        <v>138</v>
      </c>
      <c r="AU202" s="185" t="s">
        <v>85</v>
      </c>
      <c r="AY202" s="16" t="s">
        <v>136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6" t="s">
        <v>83</v>
      </c>
      <c r="BK202" s="186">
        <f>ROUND(I202*H202,2)</f>
        <v>0</v>
      </c>
      <c r="BL202" s="16" t="s">
        <v>143</v>
      </c>
      <c r="BM202" s="185" t="s">
        <v>277</v>
      </c>
    </row>
    <row r="203" spans="1:65" s="13" customFormat="1">
      <c r="B203" s="187"/>
      <c r="C203" s="188"/>
      <c r="D203" s="189" t="s">
        <v>145</v>
      </c>
      <c r="E203" s="190" t="s">
        <v>1</v>
      </c>
      <c r="F203" s="191" t="s">
        <v>278</v>
      </c>
      <c r="G203" s="188"/>
      <c r="H203" s="192">
        <v>4</v>
      </c>
      <c r="I203" s="193"/>
      <c r="J203" s="188"/>
      <c r="K203" s="188"/>
      <c r="L203" s="194"/>
      <c r="M203" s="195"/>
      <c r="N203" s="196"/>
      <c r="O203" s="196"/>
      <c r="P203" s="196"/>
      <c r="Q203" s="196"/>
      <c r="R203" s="196"/>
      <c r="S203" s="196"/>
      <c r="T203" s="197"/>
      <c r="AT203" s="198" t="s">
        <v>145</v>
      </c>
      <c r="AU203" s="198" t="s">
        <v>85</v>
      </c>
      <c r="AV203" s="13" t="s">
        <v>85</v>
      </c>
      <c r="AW203" s="13" t="s">
        <v>31</v>
      </c>
      <c r="AX203" s="13" t="s">
        <v>83</v>
      </c>
      <c r="AY203" s="198" t="s">
        <v>136</v>
      </c>
    </row>
    <row r="204" spans="1:65" s="2" customFormat="1" ht="24.2" customHeight="1">
      <c r="A204" s="31"/>
      <c r="B204" s="32"/>
      <c r="C204" s="174" t="s">
        <v>279</v>
      </c>
      <c r="D204" s="174" t="s">
        <v>138</v>
      </c>
      <c r="E204" s="175" t="s">
        <v>280</v>
      </c>
      <c r="F204" s="176" t="s">
        <v>281</v>
      </c>
      <c r="G204" s="177" t="s">
        <v>141</v>
      </c>
      <c r="H204" s="178">
        <v>0.26300000000000001</v>
      </c>
      <c r="I204" s="179"/>
      <c r="J204" s="180">
        <f>ROUND(I204*H204,2)</f>
        <v>0</v>
      </c>
      <c r="K204" s="176" t="s">
        <v>142</v>
      </c>
      <c r="L204" s="36"/>
      <c r="M204" s="181" t="s">
        <v>1</v>
      </c>
      <c r="N204" s="182" t="s">
        <v>40</v>
      </c>
      <c r="O204" s="65"/>
      <c r="P204" s="183">
        <f>O204*H204</f>
        <v>0</v>
      </c>
      <c r="Q204" s="183">
        <v>0</v>
      </c>
      <c r="R204" s="183">
        <f>Q204*H204</f>
        <v>0</v>
      </c>
      <c r="S204" s="183">
        <v>2.4</v>
      </c>
      <c r="T204" s="184">
        <f>S204*H204</f>
        <v>0.63119999999999998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85" t="s">
        <v>143</v>
      </c>
      <c r="AT204" s="185" t="s">
        <v>138</v>
      </c>
      <c r="AU204" s="185" t="s">
        <v>85</v>
      </c>
      <c r="AY204" s="16" t="s">
        <v>136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16" t="s">
        <v>83</v>
      </c>
      <c r="BK204" s="186">
        <f>ROUND(I204*H204,2)</f>
        <v>0</v>
      </c>
      <c r="BL204" s="16" t="s">
        <v>143</v>
      </c>
      <c r="BM204" s="185" t="s">
        <v>282</v>
      </c>
    </row>
    <row r="205" spans="1:65" s="13" customFormat="1">
      <c r="B205" s="187"/>
      <c r="C205" s="188"/>
      <c r="D205" s="189" t="s">
        <v>145</v>
      </c>
      <c r="E205" s="190" t="s">
        <v>1</v>
      </c>
      <c r="F205" s="191" t="s">
        <v>283</v>
      </c>
      <c r="G205" s="188"/>
      <c r="H205" s="192">
        <v>0.26300000000000001</v>
      </c>
      <c r="I205" s="193"/>
      <c r="J205" s="188"/>
      <c r="K205" s="188"/>
      <c r="L205" s="194"/>
      <c r="M205" s="195"/>
      <c r="N205" s="196"/>
      <c r="O205" s="196"/>
      <c r="P205" s="196"/>
      <c r="Q205" s="196"/>
      <c r="R205" s="196"/>
      <c r="S205" s="196"/>
      <c r="T205" s="197"/>
      <c r="AT205" s="198" t="s">
        <v>145</v>
      </c>
      <c r="AU205" s="198" t="s">
        <v>85</v>
      </c>
      <c r="AV205" s="13" t="s">
        <v>85</v>
      </c>
      <c r="AW205" s="13" t="s">
        <v>31</v>
      </c>
      <c r="AX205" s="13" t="s">
        <v>83</v>
      </c>
      <c r="AY205" s="198" t="s">
        <v>136</v>
      </c>
    </row>
    <row r="206" spans="1:65" s="2" customFormat="1" ht="21.75" customHeight="1">
      <c r="A206" s="31"/>
      <c r="B206" s="32"/>
      <c r="C206" s="174" t="s">
        <v>284</v>
      </c>
      <c r="D206" s="174" t="s">
        <v>138</v>
      </c>
      <c r="E206" s="175" t="s">
        <v>285</v>
      </c>
      <c r="F206" s="176" t="s">
        <v>286</v>
      </c>
      <c r="G206" s="177" t="s">
        <v>197</v>
      </c>
      <c r="H206" s="178">
        <v>99.6</v>
      </c>
      <c r="I206" s="179"/>
      <c r="J206" s="180">
        <f>ROUND(I206*H206,2)</f>
        <v>0</v>
      </c>
      <c r="K206" s="176" t="s">
        <v>142</v>
      </c>
      <c r="L206" s="36"/>
      <c r="M206" s="181" t="s">
        <v>1</v>
      </c>
      <c r="N206" s="182" t="s">
        <v>40</v>
      </c>
      <c r="O206" s="65"/>
      <c r="P206" s="183">
        <f>O206*H206</f>
        <v>0</v>
      </c>
      <c r="Q206" s="183">
        <v>0</v>
      </c>
      <c r="R206" s="183">
        <f>Q206*H206</f>
        <v>0</v>
      </c>
      <c r="S206" s="183">
        <v>0</v>
      </c>
      <c r="T206" s="184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85" t="s">
        <v>143</v>
      </c>
      <c r="AT206" s="185" t="s">
        <v>138</v>
      </c>
      <c r="AU206" s="185" t="s">
        <v>85</v>
      </c>
      <c r="AY206" s="16" t="s">
        <v>136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6" t="s">
        <v>83</v>
      </c>
      <c r="BK206" s="186">
        <f>ROUND(I206*H206,2)</f>
        <v>0</v>
      </c>
      <c r="BL206" s="16" t="s">
        <v>143</v>
      </c>
      <c r="BM206" s="185" t="s">
        <v>287</v>
      </c>
    </row>
    <row r="207" spans="1:65" s="2" customFormat="1" ht="24.2" customHeight="1">
      <c r="A207" s="31"/>
      <c r="B207" s="32"/>
      <c r="C207" s="174" t="s">
        <v>288</v>
      </c>
      <c r="D207" s="174" t="s">
        <v>138</v>
      </c>
      <c r="E207" s="175" t="s">
        <v>289</v>
      </c>
      <c r="F207" s="176" t="s">
        <v>290</v>
      </c>
      <c r="G207" s="177" t="s">
        <v>197</v>
      </c>
      <c r="H207" s="178">
        <v>99.6</v>
      </c>
      <c r="I207" s="179"/>
      <c r="J207" s="180">
        <f>ROUND(I207*H207,2)</f>
        <v>0</v>
      </c>
      <c r="K207" s="176" t="s">
        <v>142</v>
      </c>
      <c r="L207" s="36"/>
      <c r="M207" s="181" t="s">
        <v>1</v>
      </c>
      <c r="N207" s="182" t="s">
        <v>40</v>
      </c>
      <c r="O207" s="65"/>
      <c r="P207" s="183">
        <f>O207*H207</f>
        <v>0</v>
      </c>
      <c r="Q207" s="183">
        <v>0</v>
      </c>
      <c r="R207" s="183">
        <f>Q207*H207</f>
        <v>0</v>
      </c>
      <c r="S207" s="183">
        <v>3.5000000000000003E-2</v>
      </c>
      <c r="T207" s="184">
        <f>S207*H207</f>
        <v>3.4860000000000002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85" t="s">
        <v>143</v>
      </c>
      <c r="AT207" s="185" t="s">
        <v>138</v>
      </c>
      <c r="AU207" s="185" t="s">
        <v>85</v>
      </c>
      <c r="AY207" s="16" t="s">
        <v>136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16" t="s">
        <v>83</v>
      </c>
      <c r="BK207" s="186">
        <f>ROUND(I207*H207,2)</f>
        <v>0</v>
      </c>
      <c r="BL207" s="16" t="s">
        <v>143</v>
      </c>
      <c r="BM207" s="185" t="s">
        <v>291</v>
      </c>
    </row>
    <row r="208" spans="1:65" s="13" customFormat="1">
      <c r="B208" s="187"/>
      <c r="C208" s="188"/>
      <c r="D208" s="189" t="s">
        <v>145</v>
      </c>
      <c r="E208" s="190" t="s">
        <v>1</v>
      </c>
      <c r="F208" s="191" t="s">
        <v>292</v>
      </c>
      <c r="G208" s="188"/>
      <c r="H208" s="192">
        <v>99.6</v>
      </c>
      <c r="I208" s="193"/>
      <c r="J208" s="188"/>
      <c r="K208" s="188"/>
      <c r="L208" s="194"/>
      <c r="M208" s="195"/>
      <c r="N208" s="196"/>
      <c r="O208" s="196"/>
      <c r="P208" s="196"/>
      <c r="Q208" s="196"/>
      <c r="R208" s="196"/>
      <c r="S208" s="196"/>
      <c r="T208" s="197"/>
      <c r="AT208" s="198" t="s">
        <v>145</v>
      </c>
      <c r="AU208" s="198" t="s">
        <v>85</v>
      </c>
      <c r="AV208" s="13" t="s">
        <v>85</v>
      </c>
      <c r="AW208" s="13" t="s">
        <v>31</v>
      </c>
      <c r="AX208" s="13" t="s">
        <v>83</v>
      </c>
      <c r="AY208" s="198" t="s">
        <v>136</v>
      </c>
    </row>
    <row r="209" spans="1:65" s="2" customFormat="1" ht="24.2" customHeight="1">
      <c r="A209" s="31"/>
      <c r="B209" s="32"/>
      <c r="C209" s="174" t="s">
        <v>293</v>
      </c>
      <c r="D209" s="174" t="s">
        <v>138</v>
      </c>
      <c r="E209" s="175" t="s">
        <v>294</v>
      </c>
      <c r="F209" s="176" t="s">
        <v>295</v>
      </c>
      <c r="G209" s="177" t="s">
        <v>197</v>
      </c>
      <c r="H209" s="178">
        <v>3.6680000000000001</v>
      </c>
      <c r="I209" s="179"/>
      <c r="J209" s="180">
        <f>ROUND(I209*H209,2)</f>
        <v>0</v>
      </c>
      <c r="K209" s="176" t="s">
        <v>142</v>
      </c>
      <c r="L209" s="36"/>
      <c r="M209" s="181" t="s">
        <v>1</v>
      </c>
      <c r="N209" s="182" t="s">
        <v>40</v>
      </c>
      <c r="O209" s="65"/>
      <c r="P209" s="183">
        <f>O209*H209</f>
        <v>0</v>
      </c>
      <c r="Q209" s="183">
        <v>0</v>
      </c>
      <c r="R209" s="183">
        <f>Q209*H209</f>
        <v>0</v>
      </c>
      <c r="S209" s="183">
        <v>5.5E-2</v>
      </c>
      <c r="T209" s="184">
        <f>S209*H209</f>
        <v>0.20174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85" t="s">
        <v>143</v>
      </c>
      <c r="AT209" s="185" t="s">
        <v>138</v>
      </c>
      <c r="AU209" s="185" t="s">
        <v>85</v>
      </c>
      <c r="AY209" s="16" t="s">
        <v>136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16" t="s">
        <v>83</v>
      </c>
      <c r="BK209" s="186">
        <f>ROUND(I209*H209,2)</f>
        <v>0</v>
      </c>
      <c r="BL209" s="16" t="s">
        <v>143</v>
      </c>
      <c r="BM209" s="185" t="s">
        <v>296</v>
      </c>
    </row>
    <row r="210" spans="1:65" s="13" customFormat="1">
      <c r="B210" s="187"/>
      <c r="C210" s="188"/>
      <c r="D210" s="189" t="s">
        <v>145</v>
      </c>
      <c r="E210" s="190" t="s">
        <v>1</v>
      </c>
      <c r="F210" s="191" t="s">
        <v>297</v>
      </c>
      <c r="G210" s="188"/>
      <c r="H210" s="192">
        <v>3.6680000000000001</v>
      </c>
      <c r="I210" s="193"/>
      <c r="J210" s="188"/>
      <c r="K210" s="188"/>
      <c r="L210" s="194"/>
      <c r="M210" s="195"/>
      <c r="N210" s="196"/>
      <c r="O210" s="196"/>
      <c r="P210" s="196"/>
      <c r="Q210" s="196"/>
      <c r="R210" s="196"/>
      <c r="S210" s="196"/>
      <c r="T210" s="197"/>
      <c r="AT210" s="198" t="s">
        <v>145</v>
      </c>
      <c r="AU210" s="198" t="s">
        <v>85</v>
      </c>
      <c r="AV210" s="13" t="s">
        <v>85</v>
      </c>
      <c r="AW210" s="13" t="s">
        <v>31</v>
      </c>
      <c r="AX210" s="13" t="s">
        <v>83</v>
      </c>
      <c r="AY210" s="198" t="s">
        <v>136</v>
      </c>
    </row>
    <row r="211" spans="1:65" s="2" customFormat="1" ht="24.2" customHeight="1">
      <c r="A211" s="31"/>
      <c r="B211" s="32"/>
      <c r="C211" s="174" t="s">
        <v>298</v>
      </c>
      <c r="D211" s="174" t="s">
        <v>138</v>
      </c>
      <c r="E211" s="175" t="s">
        <v>299</v>
      </c>
      <c r="F211" s="176" t="s">
        <v>300</v>
      </c>
      <c r="G211" s="177" t="s">
        <v>197</v>
      </c>
      <c r="H211" s="178">
        <v>1.5</v>
      </c>
      <c r="I211" s="179"/>
      <c r="J211" s="180">
        <f>ROUND(I211*H211,2)</f>
        <v>0</v>
      </c>
      <c r="K211" s="176" t="s">
        <v>142</v>
      </c>
      <c r="L211" s="36"/>
      <c r="M211" s="181" t="s">
        <v>1</v>
      </c>
      <c r="N211" s="182" t="s">
        <v>40</v>
      </c>
      <c r="O211" s="65"/>
      <c r="P211" s="183">
        <f>O211*H211</f>
        <v>0</v>
      </c>
      <c r="Q211" s="183">
        <v>0</v>
      </c>
      <c r="R211" s="183">
        <f>Q211*H211</f>
        <v>0</v>
      </c>
      <c r="S211" s="183">
        <v>0.54500000000000004</v>
      </c>
      <c r="T211" s="184">
        <f>S211*H211</f>
        <v>0.81750000000000012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85" t="s">
        <v>143</v>
      </c>
      <c r="AT211" s="185" t="s">
        <v>138</v>
      </c>
      <c r="AU211" s="185" t="s">
        <v>85</v>
      </c>
      <c r="AY211" s="16" t="s">
        <v>136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6" t="s">
        <v>83</v>
      </c>
      <c r="BK211" s="186">
        <f>ROUND(I211*H211,2)</f>
        <v>0</v>
      </c>
      <c r="BL211" s="16" t="s">
        <v>143</v>
      </c>
      <c r="BM211" s="185" t="s">
        <v>301</v>
      </c>
    </row>
    <row r="212" spans="1:65" s="13" customFormat="1">
      <c r="B212" s="187"/>
      <c r="C212" s="188"/>
      <c r="D212" s="189" t="s">
        <v>145</v>
      </c>
      <c r="E212" s="190" t="s">
        <v>1</v>
      </c>
      <c r="F212" s="191" t="s">
        <v>302</v>
      </c>
      <c r="G212" s="188"/>
      <c r="H212" s="192">
        <v>1.5</v>
      </c>
      <c r="I212" s="193"/>
      <c r="J212" s="188"/>
      <c r="K212" s="188"/>
      <c r="L212" s="194"/>
      <c r="M212" s="195"/>
      <c r="N212" s="196"/>
      <c r="O212" s="196"/>
      <c r="P212" s="196"/>
      <c r="Q212" s="196"/>
      <c r="R212" s="196"/>
      <c r="S212" s="196"/>
      <c r="T212" s="197"/>
      <c r="AT212" s="198" t="s">
        <v>145</v>
      </c>
      <c r="AU212" s="198" t="s">
        <v>85</v>
      </c>
      <c r="AV212" s="13" t="s">
        <v>85</v>
      </c>
      <c r="AW212" s="13" t="s">
        <v>31</v>
      </c>
      <c r="AX212" s="13" t="s">
        <v>83</v>
      </c>
      <c r="AY212" s="198" t="s">
        <v>136</v>
      </c>
    </row>
    <row r="213" spans="1:65" s="2" customFormat="1" ht="24.2" customHeight="1">
      <c r="A213" s="31"/>
      <c r="B213" s="32"/>
      <c r="C213" s="174" t="s">
        <v>303</v>
      </c>
      <c r="D213" s="174" t="s">
        <v>138</v>
      </c>
      <c r="E213" s="175" t="s">
        <v>304</v>
      </c>
      <c r="F213" s="176" t="s">
        <v>305</v>
      </c>
      <c r="G213" s="177" t="s">
        <v>197</v>
      </c>
      <c r="H213" s="178">
        <v>1.3</v>
      </c>
      <c r="I213" s="179"/>
      <c r="J213" s="180">
        <f>ROUND(I213*H213,2)</f>
        <v>0</v>
      </c>
      <c r="K213" s="176" t="s">
        <v>142</v>
      </c>
      <c r="L213" s="36"/>
      <c r="M213" s="181" t="s">
        <v>1</v>
      </c>
      <c r="N213" s="182" t="s">
        <v>40</v>
      </c>
      <c r="O213" s="65"/>
      <c r="P213" s="183">
        <f>O213*H213</f>
        <v>0</v>
      </c>
      <c r="Q213" s="183">
        <v>0</v>
      </c>
      <c r="R213" s="183">
        <f>Q213*H213</f>
        <v>0</v>
      </c>
      <c r="S213" s="183">
        <v>4.1000000000000002E-2</v>
      </c>
      <c r="T213" s="184">
        <f>S213*H213</f>
        <v>5.3300000000000007E-2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85" t="s">
        <v>143</v>
      </c>
      <c r="AT213" s="185" t="s">
        <v>138</v>
      </c>
      <c r="AU213" s="185" t="s">
        <v>85</v>
      </c>
      <c r="AY213" s="16" t="s">
        <v>136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6" t="s">
        <v>83</v>
      </c>
      <c r="BK213" s="186">
        <f>ROUND(I213*H213,2)</f>
        <v>0</v>
      </c>
      <c r="BL213" s="16" t="s">
        <v>143</v>
      </c>
      <c r="BM213" s="185" t="s">
        <v>306</v>
      </c>
    </row>
    <row r="214" spans="1:65" s="13" customFormat="1">
      <c r="B214" s="187"/>
      <c r="C214" s="188"/>
      <c r="D214" s="189" t="s">
        <v>145</v>
      </c>
      <c r="E214" s="190" t="s">
        <v>1</v>
      </c>
      <c r="F214" s="191" t="s">
        <v>307</v>
      </c>
      <c r="G214" s="188"/>
      <c r="H214" s="192">
        <v>1.3</v>
      </c>
      <c r="I214" s="193"/>
      <c r="J214" s="188"/>
      <c r="K214" s="188"/>
      <c r="L214" s="194"/>
      <c r="M214" s="195"/>
      <c r="N214" s="196"/>
      <c r="O214" s="196"/>
      <c r="P214" s="196"/>
      <c r="Q214" s="196"/>
      <c r="R214" s="196"/>
      <c r="S214" s="196"/>
      <c r="T214" s="197"/>
      <c r="AT214" s="198" t="s">
        <v>145</v>
      </c>
      <c r="AU214" s="198" t="s">
        <v>85</v>
      </c>
      <c r="AV214" s="13" t="s">
        <v>85</v>
      </c>
      <c r="AW214" s="13" t="s">
        <v>31</v>
      </c>
      <c r="AX214" s="13" t="s">
        <v>83</v>
      </c>
      <c r="AY214" s="198" t="s">
        <v>136</v>
      </c>
    </row>
    <row r="215" spans="1:65" s="2" customFormat="1" ht="24.2" customHeight="1">
      <c r="A215" s="31"/>
      <c r="B215" s="32"/>
      <c r="C215" s="174" t="s">
        <v>308</v>
      </c>
      <c r="D215" s="174" t="s">
        <v>138</v>
      </c>
      <c r="E215" s="175" t="s">
        <v>309</v>
      </c>
      <c r="F215" s="176" t="s">
        <v>310</v>
      </c>
      <c r="G215" s="177" t="s">
        <v>197</v>
      </c>
      <c r="H215" s="178">
        <v>0.69599999999999995</v>
      </c>
      <c r="I215" s="179"/>
      <c r="J215" s="180">
        <f>ROUND(I215*H215,2)</f>
        <v>0</v>
      </c>
      <c r="K215" s="176" t="s">
        <v>142</v>
      </c>
      <c r="L215" s="36"/>
      <c r="M215" s="181" t="s">
        <v>1</v>
      </c>
      <c r="N215" s="182" t="s">
        <v>40</v>
      </c>
      <c r="O215" s="65"/>
      <c r="P215" s="183">
        <f>O215*H215</f>
        <v>0</v>
      </c>
      <c r="Q215" s="183">
        <v>0</v>
      </c>
      <c r="R215" s="183">
        <f>Q215*H215</f>
        <v>0</v>
      </c>
      <c r="S215" s="183">
        <v>4.8000000000000001E-2</v>
      </c>
      <c r="T215" s="184">
        <f>S215*H215</f>
        <v>3.3408E-2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85" t="s">
        <v>143</v>
      </c>
      <c r="AT215" s="185" t="s">
        <v>138</v>
      </c>
      <c r="AU215" s="185" t="s">
        <v>85</v>
      </c>
      <c r="AY215" s="16" t="s">
        <v>136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6" t="s">
        <v>83</v>
      </c>
      <c r="BK215" s="186">
        <f>ROUND(I215*H215,2)</f>
        <v>0</v>
      </c>
      <c r="BL215" s="16" t="s">
        <v>143</v>
      </c>
      <c r="BM215" s="185" t="s">
        <v>311</v>
      </c>
    </row>
    <row r="216" spans="1:65" s="13" customFormat="1">
      <c r="B216" s="187"/>
      <c r="C216" s="188"/>
      <c r="D216" s="189" t="s">
        <v>145</v>
      </c>
      <c r="E216" s="190" t="s">
        <v>1</v>
      </c>
      <c r="F216" s="191" t="s">
        <v>312</v>
      </c>
      <c r="G216" s="188"/>
      <c r="H216" s="192">
        <v>0.69599999999999995</v>
      </c>
      <c r="I216" s="193"/>
      <c r="J216" s="188"/>
      <c r="K216" s="188"/>
      <c r="L216" s="194"/>
      <c r="M216" s="195"/>
      <c r="N216" s="196"/>
      <c r="O216" s="196"/>
      <c r="P216" s="196"/>
      <c r="Q216" s="196"/>
      <c r="R216" s="196"/>
      <c r="S216" s="196"/>
      <c r="T216" s="197"/>
      <c r="AT216" s="198" t="s">
        <v>145</v>
      </c>
      <c r="AU216" s="198" t="s">
        <v>85</v>
      </c>
      <c r="AV216" s="13" t="s">
        <v>85</v>
      </c>
      <c r="AW216" s="13" t="s">
        <v>31</v>
      </c>
      <c r="AX216" s="13" t="s">
        <v>83</v>
      </c>
      <c r="AY216" s="198" t="s">
        <v>136</v>
      </c>
    </row>
    <row r="217" spans="1:65" s="2" customFormat="1" ht="24.2" customHeight="1">
      <c r="A217" s="31"/>
      <c r="B217" s="32"/>
      <c r="C217" s="174" t="s">
        <v>313</v>
      </c>
      <c r="D217" s="174" t="s">
        <v>138</v>
      </c>
      <c r="E217" s="175" t="s">
        <v>314</v>
      </c>
      <c r="F217" s="176" t="s">
        <v>315</v>
      </c>
      <c r="G217" s="177" t="s">
        <v>197</v>
      </c>
      <c r="H217" s="178">
        <v>4.5</v>
      </c>
      <c r="I217" s="179"/>
      <c r="J217" s="180">
        <f>ROUND(I217*H217,2)</f>
        <v>0</v>
      </c>
      <c r="K217" s="176" t="s">
        <v>142</v>
      </c>
      <c r="L217" s="36"/>
      <c r="M217" s="181" t="s">
        <v>1</v>
      </c>
      <c r="N217" s="182" t="s">
        <v>40</v>
      </c>
      <c r="O217" s="65"/>
      <c r="P217" s="183">
        <f>O217*H217</f>
        <v>0</v>
      </c>
      <c r="Q217" s="183">
        <v>0</v>
      </c>
      <c r="R217" s="183">
        <f>Q217*H217</f>
        <v>0</v>
      </c>
      <c r="S217" s="183">
        <v>3.4000000000000002E-2</v>
      </c>
      <c r="T217" s="184">
        <f>S217*H217</f>
        <v>0.15300000000000002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85" t="s">
        <v>143</v>
      </c>
      <c r="AT217" s="185" t="s">
        <v>138</v>
      </c>
      <c r="AU217" s="185" t="s">
        <v>85</v>
      </c>
      <c r="AY217" s="16" t="s">
        <v>136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6" t="s">
        <v>83</v>
      </c>
      <c r="BK217" s="186">
        <f>ROUND(I217*H217,2)</f>
        <v>0</v>
      </c>
      <c r="BL217" s="16" t="s">
        <v>143</v>
      </c>
      <c r="BM217" s="185" t="s">
        <v>316</v>
      </c>
    </row>
    <row r="218" spans="1:65" s="13" customFormat="1">
      <c r="B218" s="187"/>
      <c r="C218" s="188"/>
      <c r="D218" s="189" t="s">
        <v>145</v>
      </c>
      <c r="E218" s="190" t="s">
        <v>1</v>
      </c>
      <c r="F218" s="191" t="s">
        <v>317</v>
      </c>
      <c r="G218" s="188"/>
      <c r="H218" s="192">
        <v>4.5</v>
      </c>
      <c r="I218" s="193"/>
      <c r="J218" s="188"/>
      <c r="K218" s="188"/>
      <c r="L218" s="194"/>
      <c r="M218" s="195"/>
      <c r="N218" s="196"/>
      <c r="O218" s="196"/>
      <c r="P218" s="196"/>
      <c r="Q218" s="196"/>
      <c r="R218" s="196"/>
      <c r="S218" s="196"/>
      <c r="T218" s="197"/>
      <c r="AT218" s="198" t="s">
        <v>145</v>
      </c>
      <c r="AU218" s="198" t="s">
        <v>85</v>
      </c>
      <c r="AV218" s="13" t="s">
        <v>85</v>
      </c>
      <c r="AW218" s="13" t="s">
        <v>31</v>
      </c>
      <c r="AX218" s="13" t="s">
        <v>83</v>
      </c>
      <c r="AY218" s="198" t="s">
        <v>136</v>
      </c>
    </row>
    <row r="219" spans="1:65" s="2" customFormat="1" ht="21.75" customHeight="1">
      <c r="A219" s="31"/>
      <c r="B219" s="32"/>
      <c r="C219" s="174" t="s">
        <v>318</v>
      </c>
      <c r="D219" s="174" t="s">
        <v>138</v>
      </c>
      <c r="E219" s="175" t="s">
        <v>319</v>
      </c>
      <c r="F219" s="176" t="s">
        <v>320</v>
      </c>
      <c r="G219" s="177" t="s">
        <v>197</v>
      </c>
      <c r="H219" s="178">
        <v>6.8949999999999996</v>
      </c>
      <c r="I219" s="179"/>
      <c r="J219" s="180">
        <f>ROUND(I219*H219,2)</f>
        <v>0</v>
      </c>
      <c r="K219" s="176" t="s">
        <v>142</v>
      </c>
      <c r="L219" s="36"/>
      <c r="M219" s="181" t="s">
        <v>1</v>
      </c>
      <c r="N219" s="182" t="s">
        <v>40</v>
      </c>
      <c r="O219" s="65"/>
      <c r="P219" s="183">
        <f>O219*H219</f>
        <v>0</v>
      </c>
      <c r="Q219" s="183">
        <v>0</v>
      </c>
      <c r="R219" s="183">
        <f>Q219*H219</f>
        <v>0</v>
      </c>
      <c r="S219" s="183">
        <v>7.5999999999999998E-2</v>
      </c>
      <c r="T219" s="184">
        <f>S219*H219</f>
        <v>0.52401999999999993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85" t="s">
        <v>143</v>
      </c>
      <c r="AT219" s="185" t="s">
        <v>138</v>
      </c>
      <c r="AU219" s="185" t="s">
        <v>85</v>
      </c>
      <c r="AY219" s="16" t="s">
        <v>136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16" t="s">
        <v>83</v>
      </c>
      <c r="BK219" s="186">
        <f>ROUND(I219*H219,2)</f>
        <v>0</v>
      </c>
      <c r="BL219" s="16" t="s">
        <v>143</v>
      </c>
      <c r="BM219" s="185" t="s">
        <v>321</v>
      </c>
    </row>
    <row r="220" spans="1:65" s="13" customFormat="1">
      <c r="B220" s="187"/>
      <c r="C220" s="188"/>
      <c r="D220" s="189" t="s">
        <v>145</v>
      </c>
      <c r="E220" s="190" t="s">
        <v>1</v>
      </c>
      <c r="F220" s="191" t="s">
        <v>322</v>
      </c>
      <c r="G220" s="188"/>
      <c r="H220" s="192">
        <v>6.8949999999999996</v>
      </c>
      <c r="I220" s="193"/>
      <c r="J220" s="188"/>
      <c r="K220" s="188"/>
      <c r="L220" s="194"/>
      <c r="M220" s="195"/>
      <c r="N220" s="196"/>
      <c r="O220" s="196"/>
      <c r="P220" s="196"/>
      <c r="Q220" s="196"/>
      <c r="R220" s="196"/>
      <c r="S220" s="196"/>
      <c r="T220" s="197"/>
      <c r="AT220" s="198" t="s">
        <v>145</v>
      </c>
      <c r="AU220" s="198" t="s">
        <v>85</v>
      </c>
      <c r="AV220" s="13" t="s">
        <v>85</v>
      </c>
      <c r="AW220" s="13" t="s">
        <v>31</v>
      </c>
      <c r="AX220" s="13" t="s">
        <v>83</v>
      </c>
      <c r="AY220" s="198" t="s">
        <v>136</v>
      </c>
    </row>
    <row r="221" spans="1:65" s="2" customFormat="1" ht="21.75" customHeight="1">
      <c r="A221" s="31"/>
      <c r="B221" s="32"/>
      <c r="C221" s="174" t="s">
        <v>323</v>
      </c>
      <c r="D221" s="174" t="s">
        <v>138</v>
      </c>
      <c r="E221" s="175" t="s">
        <v>324</v>
      </c>
      <c r="F221" s="176" t="s">
        <v>325</v>
      </c>
      <c r="G221" s="177" t="s">
        <v>197</v>
      </c>
      <c r="H221" s="178">
        <v>1.5760000000000001</v>
      </c>
      <c r="I221" s="179"/>
      <c r="J221" s="180">
        <f>ROUND(I221*H221,2)</f>
        <v>0</v>
      </c>
      <c r="K221" s="176" t="s">
        <v>142</v>
      </c>
      <c r="L221" s="36"/>
      <c r="M221" s="181" t="s">
        <v>1</v>
      </c>
      <c r="N221" s="182" t="s">
        <v>40</v>
      </c>
      <c r="O221" s="65"/>
      <c r="P221" s="183">
        <f>O221*H221</f>
        <v>0</v>
      </c>
      <c r="Q221" s="183">
        <v>0</v>
      </c>
      <c r="R221" s="183">
        <f>Q221*H221</f>
        <v>0</v>
      </c>
      <c r="S221" s="183">
        <v>8.3000000000000004E-2</v>
      </c>
      <c r="T221" s="184">
        <f>S221*H221</f>
        <v>0.13080800000000001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85" t="s">
        <v>143</v>
      </c>
      <c r="AT221" s="185" t="s">
        <v>138</v>
      </c>
      <c r="AU221" s="185" t="s">
        <v>85</v>
      </c>
      <c r="AY221" s="16" t="s">
        <v>136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16" t="s">
        <v>83</v>
      </c>
      <c r="BK221" s="186">
        <f>ROUND(I221*H221,2)</f>
        <v>0</v>
      </c>
      <c r="BL221" s="16" t="s">
        <v>143</v>
      </c>
      <c r="BM221" s="185" t="s">
        <v>326</v>
      </c>
    </row>
    <row r="222" spans="1:65" s="13" customFormat="1">
      <c r="B222" s="187"/>
      <c r="C222" s="188"/>
      <c r="D222" s="189" t="s">
        <v>145</v>
      </c>
      <c r="E222" s="190" t="s">
        <v>1</v>
      </c>
      <c r="F222" s="191" t="s">
        <v>327</v>
      </c>
      <c r="G222" s="188"/>
      <c r="H222" s="192">
        <v>1.5760000000000001</v>
      </c>
      <c r="I222" s="193"/>
      <c r="J222" s="188"/>
      <c r="K222" s="188"/>
      <c r="L222" s="194"/>
      <c r="M222" s="195"/>
      <c r="N222" s="196"/>
      <c r="O222" s="196"/>
      <c r="P222" s="196"/>
      <c r="Q222" s="196"/>
      <c r="R222" s="196"/>
      <c r="S222" s="196"/>
      <c r="T222" s="197"/>
      <c r="AT222" s="198" t="s">
        <v>145</v>
      </c>
      <c r="AU222" s="198" t="s">
        <v>85</v>
      </c>
      <c r="AV222" s="13" t="s">
        <v>85</v>
      </c>
      <c r="AW222" s="13" t="s">
        <v>31</v>
      </c>
      <c r="AX222" s="13" t="s">
        <v>83</v>
      </c>
      <c r="AY222" s="198" t="s">
        <v>136</v>
      </c>
    </row>
    <row r="223" spans="1:65" s="2" customFormat="1" ht="24.2" customHeight="1">
      <c r="A223" s="31"/>
      <c r="B223" s="32"/>
      <c r="C223" s="174" t="s">
        <v>328</v>
      </c>
      <c r="D223" s="174" t="s">
        <v>138</v>
      </c>
      <c r="E223" s="175" t="s">
        <v>329</v>
      </c>
      <c r="F223" s="176" t="s">
        <v>330</v>
      </c>
      <c r="G223" s="177" t="s">
        <v>141</v>
      </c>
      <c r="H223" s="178">
        <v>0.82899999999999996</v>
      </c>
      <c r="I223" s="179"/>
      <c r="J223" s="180">
        <f>ROUND(I223*H223,2)</f>
        <v>0</v>
      </c>
      <c r="K223" s="176" t="s">
        <v>142</v>
      </c>
      <c r="L223" s="36"/>
      <c r="M223" s="181" t="s">
        <v>1</v>
      </c>
      <c r="N223" s="182" t="s">
        <v>40</v>
      </c>
      <c r="O223" s="65"/>
      <c r="P223" s="183">
        <f>O223*H223</f>
        <v>0</v>
      </c>
      <c r="Q223" s="183">
        <v>0</v>
      </c>
      <c r="R223" s="183">
        <f>Q223*H223</f>
        <v>0</v>
      </c>
      <c r="S223" s="183">
        <v>1.8</v>
      </c>
      <c r="T223" s="184">
        <f>S223*H223</f>
        <v>1.4922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85" t="s">
        <v>143</v>
      </c>
      <c r="AT223" s="185" t="s">
        <v>138</v>
      </c>
      <c r="AU223" s="185" t="s">
        <v>85</v>
      </c>
      <c r="AY223" s="16" t="s">
        <v>136</v>
      </c>
      <c r="BE223" s="186">
        <f>IF(N223="základní",J223,0)</f>
        <v>0</v>
      </c>
      <c r="BF223" s="186">
        <f>IF(N223="snížená",J223,0)</f>
        <v>0</v>
      </c>
      <c r="BG223" s="186">
        <f>IF(N223="zákl. přenesená",J223,0)</f>
        <v>0</v>
      </c>
      <c r="BH223" s="186">
        <f>IF(N223="sníž. přenesená",J223,0)</f>
        <v>0</v>
      </c>
      <c r="BI223" s="186">
        <f>IF(N223="nulová",J223,0)</f>
        <v>0</v>
      </c>
      <c r="BJ223" s="16" t="s">
        <v>83</v>
      </c>
      <c r="BK223" s="186">
        <f>ROUND(I223*H223,2)</f>
        <v>0</v>
      </c>
      <c r="BL223" s="16" t="s">
        <v>143</v>
      </c>
      <c r="BM223" s="185" t="s">
        <v>331</v>
      </c>
    </row>
    <row r="224" spans="1:65" s="13" customFormat="1">
      <c r="B224" s="187"/>
      <c r="C224" s="188"/>
      <c r="D224" s="189" t="s">
        <v>145</v>
      </c>
      <c r="E224" s="190" t="s">
        <v>1</v>
      </c>
      <c r="F224" s="191" t="s">
        <v>332</v>
      </c>
      <c r="G224" s="188"/>
      <c r="H224" s="192">
        <v>0.82899999999999996</v>
      </c>
      <c r="I224" s="193"/>
      <c r="J224" s="188"/>
      <c r="K224" s="188"/>
      <c r="L224" s="194"/>
      <c r="M224" s="195"/>
      <c r="N224" s="196"/>
      <c r="O224" s="196"/>
      <c r="P224" s="196"/>
      <c r="Q224" s="196"/>
      <c r="R224" s="196"/>
      <c r="S224" s="196"/>
      <c r="T224" s="197"/>
      <c r="AT224" s="198" t="s">
        <v>145</v>
      </c>
      <c r="AU224" s="198" t="s">
        <v>85</v>
      </c>
      <c r="AV224" s="13" t="s">
        <v>85</v>
      </c>
      <c r="AW224" s="13" t="s">
        <v>31</v>
      </c>
      <c r="AX224" s="13" t="s">
        <v>83</v>
      </c>
      <c r="AY224" s="198" t="s">
        <v>136</v>
      </c>
    </row>
    <row r="225" spans="1:65" s="2" customFormat="1" ht="24.2" customHeight="1">
      <c r="A225" s="31"/>
      <c r="B225" s="32"/>
      <c r="C225" s="174" t="s">
        <v>333</v>
      </c>
      <c r="D225" s="174" t="s">
        <v>138</v>
      </c>
      <c r="E225" s="175" t="s">
        <v>334</v>
      </c>
      <c r="F225" s="176" t="s">
        <v>335</v>
      </c>
      <c r="G225" s="177" t="s">
        <v>141</v>
      </c>
      <c r="H225" s="178">
        <v>4.3710000000000004</v>
      </c>
      <c r="I225" s="179"/>
      <c r="J225" s="180">
        <f>ROUND(I225*H225,2)</f>
        <v>0</v>
      </c>
      <c r="K225" s="176" t="s">
        <v>142</v>
      </c>
      <c r="L225" s="36"/>
      <c r="M225" s="181" t="s">
        <v>1</v>
      </c>
      <c r="N225" s="182" t="s">
        <v>40</v>
      </c>
      <c r="O225" s="65"/>
      <c r="P225" s="183">
        <f>O225*H225</f>
        <v>0</v>
      </c>
      <c r="Q225" s="183">
        <v>0</v>
      </c>
      <c r="R225" s="183">
        <f>Q225*H225</f>
        <v>0</v>
      </c>
      <c r="S225" s="183">
        <v>1.8</v>
      </c>
      <c r="T225" s="184">
        <f>S225*H225</f>
        <v>7.8678000000000008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85" t="s">
        <v>143</v>
      </c>
      <c r="AT225" s="185" t="s">
        <v>138</v>
      </c>
      <c r="AU225" s="185" t="s">
        <v>85</v>
      </c>
      <c r="AY225" s="16" t="s">
        <v>136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16" t="s">
        <v>83</v>
      </c>
      <c r="BK225" s="186">
        <f>ROUND(I225*H225,2)</f>
        <v>0</v>
      </c>
      <c r="BL225" s="16" t="s">
        <v>143</v>
      </c>
      <c r="BM225" s="185" t="s">
        <v>336</v>
      </c>
    </row>
    <row r="226" spans="1:65" s="13" customFormat="1">
      <c r="B226" s="187"/>
      <c r="C226" s="188"/>
      <c r="D226" s="189" t="s">
        <v>145</v>
      </c>
      <c r="E226" s="190" t="s">
        <v>1</v>
      </c>
      <c r="F226" s="191" t="s">
        <v>337</v>
      </c>
      <c r="G226" s="188"/>
      <c r="H226" s="192">
        <v>4.3710000000000004</v>
      </c>
      <c r="I226" s="193"/>
      <c r="J226" s="188"/>
      <c r="K226" s="188"/>
      <c r="L226" s="194"/>
      <c r="M226" s="195"/>
      <c r="N226" s="196"/>
      <c r="O226" s="196"/>
      <c r="P226" s="196"/>
      <c r="Q226" s="196"/>
      <c r="R226" s="196"/>
      <c r="S226" s="196"/>
      <c r="T226" s="197"/>
      <c r="AT226" s="198" t="s">
        <v>145</v>
      </c>
      <c r="AU226" s="198" t="s">
        <v>85</v>
      </c>
      <c r="AV226" s="13" t="s">
        <v>85</v>
      </c>
      <c r="AW226" s="13" t="s">
        <v>31</v>
      </c>
      <c r="AX226" s="13" t="s">
        <v>83</v>
      </c>
      <c r="AY226" s="198" t="s">
        <v>136</v>
      </c>
    </row>
    <row r="227" spans="1:65" s="2" customFormat="1" ht="24.2" customHeight="1">
      <c r="A227" s="31"/>
      <c r="B227" s="32"/>
      <c r="C227" s="174" t="s">
        <v>338</v>
      </c>
      <c r="D227" s="174" t="s">
        <v>138</v>
      </c>
      <c r="E227" s="175" t="s">
        <v>339</v>
      </c>
      <c r="F227" s="176" t="s">
        <v>340</v>
      </c>
      <c r="G227" s="177" t="s">
        <v>257</v>
      </c>
      <c r="H227" s="178">
        <v>58.274999999999999</v>
      </c>
      <c r="I227" s="179"/>
      <c r="J227" s="180">
        <f>ROUND(I227*H227,2)</f>
        <v>0</v>
      </c>
      <c r="K227" s="176" t="s">
        <v>142</v>
      </c>
      <c r="L227" s="36"/>
      <c r="M227" s="181" t="s">
        <v>1</v>
      </c>
      <c r="N227" s="182" t="s">
        <v>40</v>
      </c>
      <c r="O227" s="65"/>
      <c r="P227" s="183">
        <f>O227*H227</f>
        <v>0</v>
      </c>
      <c r="Q227" s="183">
        <v>0</v>
      </c>
      <c r="R227" s="183">
        <f>Q227*H227</f>
        <v>0</v>
      </c>
      <c r="S227" s="183">
        <v>6.5000000000000002E-2</v>
      </c>
      <c r="T227" s="184">
        <f>S227*H227</f>
        <v>3.7878750000000001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85" t="s">
        <v>221</v>
      </c>
      <c r="AT227" s="185" t="s">
        <v>138</v>
      </c>
      <c r="AU227" s="185" t="s">
        <v>85</v>
      </c>
      <c r="AY227" s="16" t="s">
        <v>136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16" t="s">
        <v>83</v>
      </c>
      <c r="BK227" s="186">
        <f>ROUND(I227*H227,2)</f>
        <v>0</v>
      </c>
      <c r="BL227" s="16" t="s">
        <v>221</v>
      </c>
      <c r="BM227" s="185" t="s">
        <v>341</v>
      </c>
    </row>
    <row r="228" spans="1:65" s="13" customFormat="1">
      <c r="B228" s="187"/>
      <c r="C228" s="188"/>
      <c r="D228" s="189" t="s">
        <v>145</v>
      </c>
      <c r="E228" s="190" t="s">
        <v>1</v>
      </c>
      <c r="F228" s="191" t="s">
        <v>342</v>
      </c>
      <c r="G228" s="188"/>
      <c r="H228" s="192">
        <v>58.274999999999999</v>
      </c>
      <c r="I228" s="193"/>
      <c r="J228" s="188"/>
      <c r="K228" s="188"/>
      <c r="L228" s="194"/>
      <c r="M228" s="195"/>
      <c r="N228" s="196"/>
      <c r="O228" s="196"/>
      <c r="P228" s="196"/>
      <c r="Q228" s="196"/>
      <c r="R228" s="196"/>
      <c r="S228" s="196"/>
      <c r="T228" s="197"/>
      <c r="AT228" s="198" t="s">
        <v>145</v>
      </c>
      <c r="AU228" s="198" t="s">
        <v>85</v>
      </c>
      <c r="AV228" s="13" t="s">
        <v>85</v>
      </c>
      <c r="AW228" s="13" t="s">
        <v>31</v>
      </c>
      <c r="AX228" s="13" t="s">
        <v>83</v>
      </c>
      <c r="AY228" s="198" t="s">
        <v>136</v>
      </c>
    </row>
    <row r="229" spans="1:65" s="2" customFormat="1" ht="37.9" customHeight="1">
      <c r="A229" s="31"/>
      <c r="B229" s="32"/>
      <c r="C229" s="174" t="s">
        <v>343</v>
      </c>
      <c r="D229" s="174" t="s">
        <v>138</v>
      </c>
      <c r="E229" s="175" t="s">
        <v>344</v>
      </c>
      <c r="F229" s="176" t="s">
        <v>345</v>
      </c>
      <c r="G229" s="177" t="s">
        <v>197</v>
      </c>
      <c r="H229" s="178">
        <v>116.3</v>
      </c>
      <c r="I229" s="179"/>
      <c r="J229" s="180">
        <f>ROUND(I229*H229,2)</f>
        <v>0</v>
      </c>
      <c r="K229" s="176" t="s">
        <v>142</v>
      </c>
      <c r="L229" s="36"/>
      <c r="M229" s="181" t="s">
        <v>1</v>
      </c>
      <c r="N229" s="182" t="s">
        <v>40</v>
      </c>
      <c r="O229" s="65"/>
      <c r="P229" s="183">
        <f>O229*H229</f>
        <v>0</v>
      </c>
      <c r="Q229" s="183">
        <v>0</v>
      </c>
      <c r="R229" s="183">
        <f>Q229*H229</f>
        <v>0</v>
      </c>
      <c r="S229" s="183">
        <v>4.0000000000000001E-3</v>
      </c>
      <c r="T229" s="184">
        <f>S229*H229</f>
        <v>0.4652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85" t="s">
        <v>143</v>
      </c>
      <c r="AT229" s="185" t="s">
        <v>138</v>
      </c>
      <c r="AU229" s="185" t="s">
        <v>85</v>
      </c>
      <c r="AY229" s="16" t="s">
        <v>136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6" t="s">
        <v>83</v>
      </c>
      <c r="BK229" s="186">
        <f>ROUND(I229*H229,2)</f>
        <v>0</v>
      </c>
      <c r="BL229" s="16" t="s">
        <v>143</v>
      </c>
      <c r="BM229" s="185" t="s">
        <v>346</v>
      </c>
    </row>
    <row r="230" spans="1:65" s="13" customFormat="1">
      <c r="B230" s="187"/>
      <c r="C230" s="188"/>
      <c r="D230" s="189" t="s">
        <v>145</v>
      </c>
      <c r="E230" s="190" t="s">
        <v>1</v>
      </c>
      <c r="F230" s="191" t="s">
        <v>347</v>
      </c>
      <c r="G230" s="188"/>
      <c r="H230" s="192">
        <v>116.3</v>
      </c>
      <c r="I230" s="193"/>
      <c r="J230" s="188"/>
      <c r="K230" s="188"/>
      <c r="L230" s="194"/>
      <c r="M230" s="195"/>
      <c r="N230" s="196"/>
      <c r="O230" s="196"/>
      <c r="P230" s="196"/>
      <c r="Q230" s="196"/>
      <c r="R230" s="196"/>
      <c r="S230" s="196"/>
      <c r="T230" s="197"/>
      <c r="AT230" s="198" t="s">
        <v>145</v>
      </c>
      <c r="AU230" s="198" t="s">
        <v>85</v>
      </c>
      <c r="AV230" s="13" t="s">
        <v>85</v>
      </c>
      <c r="AW230" s="13" t="s">
        <v>31</v>
      </c>
      <c r="AX230" s="13" t="s">
        <v>83</v>
      </c>
      <c r="AY230" s="198" t="s">
        <v>136</v>
      </c>
    </row>
    <row r="231" spans="1:65" s="2" customFormat="1" ht="37.9" customHeight="1">
      <c r="A231" s="31"/>
      <c r="B231" s="32"/>
      <c r="C231" s="174" t="s">
        <v>348</v>
      </c>
      <c r="D231" s="174" t="s">
        <v>138</v>
      </c>
      <c r="E231" s="175" t="s">
        <v>349</v>
      </c>
      <c r="F231" s="176" t="s">
        <v>350</v>
      </c>
      <c r="G231" s="177" t="s">
        <v>197</v>
      </c>
      <c r="H231" s="178">
        <v>302.38</v>
      </c>
      <c r="I231" s="179"/>
      <c r="J231" s="180">
        <f>ROUND(I231*H231,2)</f>
        <v>0</v>
      </c>
      <c r="K231" s="176" t="s">
        <v>142</v>
      </c>
      <c r="L231" s="36"/>
      <c r="M231" s="181" t="s">
        <v>1</v>
      </c>
      <c r="N231" s="182" t="s">
        <v>40</v>
      </c>
      <c r="O231" s="65"/>
      <c r="P231" s="183">
        <f>O231*H231</f>
        <v>0</v>
      </c>
      <c r="Q231" s="183">
        <v>0</v>
      </c>
      <c r="R231" s="183">
        <f>Q231*H231</f>
        <v>0</v>
      </c>
      <c r="S231" s="183">
        <v>0.01</v>
      </c>
      <c r="T231" s="184">
        <f>S231*H231</f>
        <v>3.0238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85" t="s">
        <v>143</v>
      </c>
      <c r="AT231" s="185" t="s">
        <v>138</v>
      </c>
      <c r="AU231" s="185" t="s">
        <v>85</v>
      </c>
      <c r="AY231" s="16" t="s">
        <v>136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16" t="s">
        <v>83</v>
      </c>
      <c r="BK231" s="186">
        <f>ROUND(I231*H231,2)</f>
        <v>0</v>
      </c>
      <c r="BL231" s="16" t="s">
        <v>143</v>
      </c>
      <c r="BM231" s="185" t="s">
        <v>351</v>
      </c>
    </row>
    <row r="232" spans="1:65" s="13" customFormat="1">
      <c r="B232" s="187"/>
      <c r="C232" s="188"/>
      <c r="D232" s="189" t="s">
        <v>145</v>
      </c>
      <c r="E232" s="190" t="s">
        <v>1</v>
      </c>
      <c r="F232" s="191" t="s">
        <v>243</v>
      </c>
      <c r="G232" s="188"/>
      <c r="H232" s="192">
        <v>302.38</v>
      </c>
      <c r="I232" s="193"/>
      <c r="J232" s="188"/>
      <c r="K232" s="188"/>
      <c r="L232" s="194"/>
      <c r="M232" s="195"/>
      <c r="N232" s="196"/>
      <c r="O232" s="196"/>
      <c r="P232" s="196"/>
      <c r="Q232" s="196"/>
      <c r="R232" s="196"/>
      <c r="S232" s="196"/>
      <c r="T232" s="197"/>
      <c r="AT232" s="198" t="s">
        <v>145</v>
      </c>
      <c r="AU232" s="198" t="s">
        <v>85</v>
      </c>
      <c r="AV232" s="13" t="s">
        <v>85</v>
      </c>
      <c r="AW232" s="13" t="s">
        <v>31</v>
      </c>
      <c r="AX232" s="13" t="s">
        <v>83</v>
      </c>
      <c r="AY232" s="198" t="s">
        <v>136</v>
      </c>
    </row>
    <row r="233" spans="1:65" s="2" customFormat="1" ht="24.2" customHeight="1">
      <c r="A233" s="31"/>
      <c r="B233" s="32"/>
      <c r="C233" s="174" t="s">
        <v>352</v>
      </c>
      <c r="D233" s="174" t="s">
        <v>138</v>
      </c>
      <c r="E233" s="175" t="s">
        <v>353</v>
      </c>
      <c r="F233" s="176" t="s">
        <v>354</v>
      </c>
      <c r="G233" s="177" t="s">
        <v>197</v>
      </c>
      <c r="H233" s="178">
        <v>132.93</v>
      </c>
      <c r="I233" s="179"/>
      <c r="J233" s="180">
        <f>ROUND(I233*H233,2)</f>
        <v>0</v>
      </c>
      <c r="K233" s="176" t="s">
        <v>142</v>
      </c>
      <c r="L233" s="36"/>
      <c r="M233" s="181" t="s">
        <v>1</v>
      </c>
      <c r="N233" s="182" t="s">
        <v>40</v>
      </c>
      <c r="O233" s="65"/>
      <c r="P233" s="183">
        <f>O233*H233</f>
        <v>0</v>
      </c>
      <c r="Q233" s="183">
        <v>0</v>
      </c>
      <c r="R233" s="183">
        <f>Q233*H233</f>
        <v>0</v>
      </c>
      <c r="S233" s="183">
        <v>6.8000000000000005E-2</v>
      </c>
      <c r="T233" s="184">
        <f>S233*H233</f>
        <v>9.0392400000000013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85" t="s">
        <v>143</v>
      </c>
      <c r="AT233" s="185" t="s">
        <v>138</v>
      </c>
      <c r="AU233" s="185" t="s">
        <v>85</v>
      </c>
      <c r="AY233" s="16" t="s">
        <v>136</v>
      </c>
      <c r="BE233" s="186">
        <f>IF(N233="základní",J233,0)</f>
        <v>0</v>
      </c>
      <c r="BF233" s="186">
        <f>IF(N233="snížená",J233,0)</f>
        <v>0</v>
      </c>
      <c r="BG233" s="186">
        <f>IF(N233="zákl. přenesená",J233,0)</f>
        <v>0</v>
      </c>
      <c r="BH233" s="186">
        <f>IF(N233="sníž. přenesená",J233,0)</f>
        <v>0</v>
      </c>
      <c r="BI233" s="186">
        <f>IF(N233="nulová",J233,0)</f>
        <v>0</v>
      </c>
      <c r="BJ233" s="16" t="s">
        <v>83</v>
      </c>
      <c r="BK233" s="186">
        <f>ROUND(I233*H233,2)</f>
        <v>0</v>
      </c>
      <c r="BL233" s="16" t="s">
        <v>143</v>
      </c>
      <c r="BM233" s="185" t="s">
        <v>355</v>
      </c>
    </row>
    <row r="234" spans="1:65" s="13" customFormat="1" ht="22.5">
      <c r="B234" s="187"/>
      <c r="C234" s="188"/>
      <c r="D234" s="189" t="s">
        <v>145</v>
      </c>
      <c r="E234" s="190" t="s">
        <v>1</v>
      </c>
      <c r="F234" s="191" t="s">
        <v>356</v>
      </c>
      <c r="G234" s="188"/>
      <c r="H234" s="192">
        <v>132.93</v>
      </c>
      <c r="I234" s="193"/>
      <c r="J234" s="188"/>
      <c r="K234" s="188"/>
      <c r="L234" s="194"/>
      <c r="M234" s="195"/>
      <c r="N234" s="196"/>
      <c r="O234" s="196"/>
      <c r="P234" s="196"/>
      <c r="Q234" s="196"/>
      <c r="R234" s="196"/>
      <c r="S234" s="196"/>
      <c r="T234" s="197"/>
      <c r="AT234" s="198" t="s">
        <v>145</v>
      </c>
      <c r="AU234" s="198" t="s">
        <v>85</v>
      </c>
      <c r="AV234" s="13" t="s">
        <v>85</v>
      </c>
      <c r="AW234" s="13" t="s">
        <v>31</v>
      </c>
      <c r="AX234" s="13" t="s">
        <v>83</v>
      </c>
      <c r="AY234" s="198" t="s">
        <v>136</v>
      </c>
    </row>
    <row r="235" spans="1:65" s="12" customFormat="1" ht="22.9" customHeight="1">
      <c r="B235" s="158"/>
      <c r="C235" s="159"/>
      <c r="D235" s="160" t="s">
        <v>74</v>
      </c>
      <c r="E235" s="172" t="s">
        <v>357</v>
      </c>
      <c r="F235" s="172" t="s">
        <v>358</v>
      </c>
      <c r="G235" s="159"/>
      <c r="H235" s="159"/>
      <c r="I235" s="162"/>
      <c r="J235" s="173">
        <f>BK235</f>
        <v>0</v>
      </c>
      <c r="K235" s="159"/>
      <c r="L235" s="164"/>
      <c r="M235" s="165"/>
      <c r="N235" s="166"/>
      <c r="O235" s="166"/>
      <c r="P235" s="167">
        <f>SUM(P236:P240)</f>
        <v>0</v>
      </c>
      <c r="Q235" s="166"/>
      <c r="R235" s="167">
        <f>SUM(R236:R240)</f>
        <v>0</v>
      </c>
      <c r="S235" s="166"/>
      <c r="T235" s="168">
        <f>SUM(T236:T240)</f>
        <v>0</v>
      </c>
      <c r="AR235" s="169" t="s">
        <v>83</v>
      </c>
      <c r="AT235" s="170" t="s">
        <v>74</v>
      </c>
      <c r="AU235" s="170" t="s">
        <v>83</v>
      </c>
      <c r="AY235" s="169" t="s">
        <v>136</v>
      </c>
      <c r="BK235" s="171">
        <f>SUM(BK236:BK240)</f>
        <v>0</v>
      </c>
    </row>
    <row r="236" spans="1:65" s="2" customFormat="1" ht="24.2" customHeight="1">
      <c r="A236" s="31"/>
      <c r="B236" s="32"/>
      <c r="C236" s="174" t="s">
        <v>359</v>
      </c>
      <c r="D236" s="174" t="s">
        <v>138</v>
      </c>
      <c r="E236" s="175" t="s">
        <v>360</v>
      </c>
      <c r="F236" s="176" t="s">
        <v>361</v>
      </c>
      <c r="G236" s="177" t="s">
        <v>181</v>
      </c>
      <c r="H236" s="178">
        <v>37.902000000000001</v>
      </c>
      <c r="I236" s="179"/>
      <c r="J236" s="180">
        <f>ROUND(I236*H236,2)</f>
        <v>0</v>
      </c>
      <c r="K236" s="176" t="s">
        <v>142</v>
      </c>
      <c r="L236" s="36"/>
      <c r="M236" s="181" t="s">
        <v>1</v>
      </c>
      <c r="N236" s="182" t="s">
        <v>40</v>
      </c>
      <c r="O236" s="65"/>
      <c r="P236" s="183">
        <f>O236*H236</f>
        <v>0</v>
      </c>
      <c r="Q236" s="183">
        <v>0</v>
      </c>
      <c r="R236" s="183">
        <f>Q236*H236</f>
        <v>0</v>
      </c>
      <c r="S236" s="183">
        <v>0</v>
      </c>
      <c r="T236" s="184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85" t="s">
        <v>143</v>
      </c>
      <c r="AT236" s="185" t="s">
        <v>138</v>
      </c>
      <c r="AU236" s="185" t="s">
        <v>85</v>
      </c>
      <c r="AY236" s="16" t="s">
        <v>136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16" t="s">
        <v>83</v>
      </c>
      <c r="BK236" s="186">
        <f>ROUND(I236*H236,2)</f>
        <v>0</v>
      </c>
      <c r="BL236" s="16" t="s">
        <v>143</v>
      </c>
      <c r="BM236" s="185" t="s">
        <v>362</v>
      </c>
    </row>
    <row r="237" spans="1:65" s="2" customFormat="1" ht="24.2" customHeight="1">
      <c r="A237" s="31"/>
      <c r="B237" s="32"/>
      <c r="C237" s="174" t="s">
        <v>363</v>
      </c>
      <c r="D237" s="174" t="s">
        <v>138</v>
      </c>
      <c r="E237" s="175" t="s">
        <v>364</v>
      </c>
      <c r="F237" s="176" t="s">
        <v>365</v>
      </c>
      <c r="G237" s="177" t="s">
        <v>181</v>
      </c>
      <c r="H237" s="178">
        <v>37.902000000000001</v>
      </c>
      <c r="I237" s="179"/>
      <c r="J237" s="180">
        <f>ROUND(I237*H237,2)</f>
        <v>0</v>
      </c>
      <c r="K237" s="176" t="s">
        <v>142</v>
      </c>
      <c r="L237" s="36"/>
      <c r="M237" s="181" t="s">
        <v>1</v>
      </c>
      <c r="N237" s="182" t="s">
        <v>40</v>
      </c>
      <c r="O237" s="65"/>
      <c r="P237" s="183">
        <f>O237*H237</f>
        <v>0</v>
      </c>
      <c r="Q237" s="183">
        <v>0</v>
      </c>
      <c r="R237" s="183">
        <f>Q237*H237</f>
        <v>0</v>
      </c>
      <c r="S237" s="183">
        <v>0</v>
      </c>
      <c r="T237" s="184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85" t="s">
        <v>143</v>
      </c>
      <c r="AT237" s="185" t="s">
        <v>138</v>
      </c>
      <c r="AU237" s="185" t="s">
        <v>85</v>
      </c>
      <c r="AY237" s="16" t="s">
        <v>136</v>
      </c>
      <c r="BE237" s="186">
        <f>IF(N237="základní",J237,0)</f>
        <v>0</v>
      </c>
      <c r="BF237" s="186">
        <f>IF(N237="snížená",J237,0)</f>
        <v>0</v>
      </c>
      <c r="BG237" s="186">
        <f>IF(N237="zákl. přenesená",J237,0)</f>
        <v>0</v>
      </c>
      <c r="BH237" s="186">
        <f>IF(N237="sníž. přenesená",J237,0)</f>
        <v>0</v>
      </c>
      <c r="BI237" s="186">
        <f>IF(N237="nulová",J237,0)</f>
        <v>0</v>
      </c>
      <c r="BJ237" s="16" t="s">
        <v>83</v>
      </c>
      <c r="BK237" s="186">
        <f>ROUND(I237*H237,2)</f>
        <v>0</v>
      </c>
      <c r="BL237" s="16" t="s">
        <v>143</v>
      </c>
      <c r="BM237" s="185" t="s">
        <v>366</v>
      </c>
    </row>
    <row r="238" spans="1:65" s="2" customFormat="1" ht="24.2" customHeight="1">
      <c r="A238" s="31"/>
      <c r="B238" s="32"/>
      <c r="C238" s="174" t="s">
        <v>367</v>
      </c>
      <c r="D238" s="174" t="s">
        <v>138</v>
      </c>
      <c r="E238" s="175" t="s">
        <v>368</v>
      </c>
      <c r="F238" s="176" t="s">
        <v>369</v>
      </c>
      <c r="G238" s="177" t="s">
        <v>181</v>
      </c>
      <c r="H238" s="178">
        <v>341.11799999999999</v>
      </c>
      <c r="I238" s="179"/>
      <c r="J238" s="180">
        <f>ROUND(I238*H238,2)</f>
        <v>0</v>
      </c>
      <c r="K238" s="176" t="s">
        <v>142</v>
      </c>
      <c r="L238" s="36"/>
      <c r="M238" s="181" t="s">
        <v>1</v>
      </c>
      <c r="N238" s="182" t="s">
        <v>40</v>
      </c>
      <c r="O238" s="65"/>
      <c r="P238" s="183">
        <f>O238*H238</f>
        <v>0</v>
      </c>
      <c r="Q238" s="183">
        <v>0</v>
      </c>
      <c r="R238" s="183">
        <f>Q238*H238</f>
        <v>0</v>
      </c>
      <c r="S238" s="183">
        <v>0</v>
      </c>
      <c r="T238" s="184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85" t="s">
        <v>143</v>
      </c>
      <c r="AT238" s="185" t="s">
        <v>138</v>
      </c>
      <c r="AU238" s="185" t="s">
        <v>85</v>
      </c>
      <c r="AY238" s="16" t="s">
        <v>136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6" t="s">
        <v>83</v>
      </c>
      <c r="BK238" s="186">
        <f>ROUND(I238*H238,2)</f>
        <v>0</v>
      </c>
      <c r="BL238" s="16" t="s">
        <v>143</v>
      </c>
      <c r="BM238" s="185" t="s">
        <v>370</v>
      </c>
    </row>
    <row r="239" spans="1:65" s="13" customFormat="1">
      <c r="B239" s="187"/>
      <c r="C239" s="188"/>
      <c r="D239" s="189" t="s">
        <v>145</v>
      </c>
      <c r="E239" s="190" t="s">
        <v>1</v>
      </c>
      <c r="F239" s="191" t="s">
        <v>371</v>
      </c>
      <c r="G239" s="188"/>
      <c r="H239" s="192">
        <v>341.11799999999999</v>
      </c>
      <c r="I239" s="193"/>
      <c r="J239" s="188"/>
      <c r="K239" s="188"/>
      <c r="L239" s="194"/>
      <c r="M239" s="195"/>
      <c r="N239" s="196"/>
      <c r="O239" s="196"/>
      <c r="P239" s="196"/>
      <c r="Q239" s="196"/>
      <c r="R239" s="196"/>
      <c r="S239" s="196"/>
      <c r="T239" s="197"/>
      <c r="AT239" s="198" t="s">
        <v>145</v>
      </c>
      <c r="AU239" s="198" t="s">
        <v>85</v>
      </c>
      <c r="AV239" s="13" t="s">
        <v>85</v>
      </c>
      <c r="AW239" s="13" t="s">
        <v>31</v>
      </c>
      <c r="AX239" s="13" t="s">
        <v>83</v>
      </c>
      <c r="AY239" s="198" t="s">
        <v>136</v>
      </c>
    </row>
    <row r="240" spans="1:65" s="2" customFormat="1" ht="33" customHeight="1">
      <c r="A240" s="31"/>
      <c r="B240" s="32"/>
      <c r="C240" s="174" t="s">
        <v>372</v>
      </c>
      <c r="D240" s="174" t="s">
        <v>138</v>
      </c>
      <c r="E240" s="175" t="s">
        <v>373</v>
      </c>
      <c r="F240" s="176" t="s">
        <v>374</v>
      </c>
      <c r="G240" s="177" t="s">
        <v>181</v>
      </c>
      <c r="H240" s="178">
        <v>37.902000000000001</v>
      </c>
      <c r="I240" s="179"/>
      <c r="J240" s="180">
        <f>ROUND(I240*H240,2)</f>
        <v>0</v>
      </c>
      <c r="K240" s="176" t="s">
        <v>142</v>
      </c>
      <c r="L240" s="36"/>
      <c r="M240" s="181" t="s">
        <v>1</v>
      </c>
      <c r="N240" s="182" t="s">
        <v>40</v>
      </c>
      <c r="O240" s="65"/>
      <c r="P240" s="183">
        <f>O240*H240</f>
        <v>0</v>
      </c>
      <c r="Q240" s="183">
        <v>0</v>
      </c>
      <c r="R240" s="183">
        <f>Q240*H240</f>
        <v>0</v>
      </c>
      <c r="S240" s="183">
        <v>0</v>
      </c>
      <c r="T240" s="184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85" t="s">
        <v>143</v>
      </c>
      <c r="AT240" s="185" t="s">
        <v>138</v>
      </c>
      <c r="AU240" s="185" t="s">
        <v>85</v>
      </c>
      <c r="AY240" s="16" t="s">
        <v>136</v>
      </c>
      <c r="BE240" s="186">
        <f>IF(N240="základní",J240,0)</f>
        <v>0</v>
      </c>
      <c r="BF240" s="186">
        <f>IF(N240="snížená",J240,0)</f>
        <v>0</v>
      </c>
      <c r="BG240" s="186">
        <f>IF(N240="zákl. přenesená",J240,0)</f>
        <v>0</v>
      </c>
      <c r="BH240" s="186">
        <f>IF(N240="sníž. přenesená",J240,0)</f>
        <v>0</v>
      </c>
      <c r="BI240" s="186">
        <f>IF(N240="nulová",J240,0)</f>
        <v>0</v>
      </c>
      <c r="BJ240" s="16" t="s">
        <v>83</v>
      </c>
      <c r="BK240" s="186">
        <f>ROUND(I240*H240,2)</f>
        <v>0</v>
      </c>
      <c r="BL240" s="16" t="s">
        <v>143</v>
      </c>
      <c r="BM240" s="185" t="s">
        <v>375</v>
      </c>
    </row>
    <row r="241" spans="1:65" s="12" customFormat="1" ht="22.9" customHeight="1">
      <c r="B241" s="158"/>
      <c r="C241" s="159"/>
      <c r="D241" s="160" t="s">
        <v>74</v>
      </c>
      <c r="E241" s="172" t="s">
        <v>376</v>
      </c>
      <c r="F241" s="172" t="s">
        <v>377</v>
      </c>
      <c r="G241" s="159"/>
      <c r="H241" s="159"/>
      <c r="I241" s="162"/>
      <c r="J241" s="173">
        <f>BK241</f>
        <v>0</v>
      </c>
      <c r="K241" s="159"/>
      <c r="L241" s="164"/>
      <c r="M241" s="165"/>
      <c r="N241" s="166"/>
      <c r="O241" s="166"/>
      <c r="P241" s="167">
        <f>P242</f>
        <v>0</v>
      </c>
      <c r="Q241" s="166"/>
      <c r="R241" s="167">
        <f>R242</f>
        <v>0</v>
      </c>
      <c r="S241" s="166"/>
      <c r="T241" s="168">
        <f>T242</f>
        <v>0</v>
      </c>
      <c r="AR241" s="169" t="s">
        <v>83</v>
      </c>
      <c r="AT241" s="170" t="s">
        <v>74</v>
      </c>
      <c r="AU241" s="170" t="s">
        <v>83</v>
      </c>
      <c r="AY241" s="169" t="s">
        <v>136</v>
      </c>
      <c r="BK241" s="171">
        <f>BK242</f>
        <v>0</v>
      </c>
    </row>
    <row r="242" spans="1:65" s="2" customFormat="1" ht="16.5" customHeight="1">
      <c r="A242" s="31"/>
      <c r="B242" s="32"/>
      <c r="C242" s="174" t="s">
        <v>378</v>
      </c>
      <c r="D242" s="174" t="s">
        <v>138</v>
      </c>
      <c r="E242" s="175" t="s">
        <v>379</v>
      </c>
      <c r="F242" s="176" t="s">
        <v>380</v>
      </c>
      <c r="G242" s="177" t="s">
        <v>181</v>
      </c>
      <c r="H242" s="178">
        <v>38.869</v>
      </c>
      <c r="I242" s="179"/>
      <c r="J242" s="180">
        <f>ROUND(I242*H242,2)</f>
        <v>0</v>
      </c>
      <c r="K242" s="176" t="s">
        <v>142</v>
      </c>
      <c r="L242" s="36"/>
      <c r="M242" s="181" t="s">
        <v>1</v>
      </c>
      <c r="N242" s="182" t="s">
        <v>40</v>
      </c>
      <c r="O242" s="65"/>
      <c r="P242" s="183">
        <f>O242*H242</f>
        <v>0</v>
      </c>
      <c r="Q242" s="183">
        <v>0</v>
      </c>
      <c r="R242" s="183">
        <f>Q242*H242</f>
        <v>0</v>
      </c>
      <c r="S242" s="183">
        <v>0</v>
      </c>
      <c r="T242" s="184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85" t="s">
        <v>143</v>
      </c>
      <c r="AT242" s="185" t="s">
        <v>138</v>
      </c>
      <c r="AU242" s="185" t="s">
        <v>85</v>
      </c>
      <c r="AY242" s="16" t="s">
        <v>136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16" t="s">
        <v>83</v>
      </c>
      <c r="BK242" s="186">
        <f>ROUND(I242*H242,2)</f>
        <v>0</v>
      </c>
      <c r="BL242" s="16" t="s">
        <v>143</v>
      </c>
      <c r="BM242" s="185" t="s">
        <v>381</v>
      </c>
    </row>
    <row r="243" spans="1:65" s="12" customFormat="1" ht="25.9" customHeight="1">
      <c r="B243" s="158"/>
      <c r="C243" s="159"/>
      <c r="D243" s="160" t="s">
        <v>74</v>
      </c>
      <c r="E243" s="161" t="s">
        <v>382</v>
      </c>
      <c r="F243" s="161" t="s">
        <v>383</v>
      </c>
      <c r="G243" s="159"/>
      <c r="H243" s="159"/>
      <c r="I243" s="162"/>
      <c r="J243" s="163">
        <f>BK243</f>
        <v>0</v>
      </c>
      <c r="K243" s="159"/>
      <c r="L243" s="164"/>
      <c r="M243" s="165"/>
      <c r="N243" s="166"/>
      <c r="O243" s="166"/>
      <c r="P243" s="167">
        <f>P244+P258+P261+P271+P273+P275+P277+P292+P309+P320+P333+P339+P352+P371</f>
        <v>0</v>
      </c>
      <c r="Q243" s="166"/>
      <c r="R243" s="167">
        <f>R244+R258+R261+R271+R273+R275+R277+R292+R309+R320+R333+R339+R352+R371</f>
        <v>9.1640256600000001</v>
      </c>
      <c r="S243" s="166"/>
      <c r="T243" s="168">
        <f>T244+T258+T261+T271+T273+T275+T277+T292+T309+T320+T333+T339+T352+T371</f>
        <v>1.1271186600000003</v>
      </c>
      <c r="AR243" s="169" t="s">
        <v>85</v>
      </c>
      <c r="AT243" s="170" t="s">
        <v>74</v>
      </c>
      <c r="AU243" s="170" t="s">
        <v>75</v>
      </c>
      <c r="AY243" s="169" t="s">
        <v>136</v>
      </c>
      <c r="BK243" s="171">
        <f>BK244+BK258+BK261+BK271+BK273+BK275+BK277+BK292+BK309+BK320+BK333+BK339+BK352+BK371</f>
        <v>0</v>
      </c>
    </row>
    <row r="244" spans="1:65" s="12" customFormat="1" ht="22.9" customHeight="1">
      <c r="B244" s="158"/>
      <c r="C244" s="159"/>
      <c r="D244" s="160" t="s">
        <v>74</v>
      </c>
      <c r="E244" s="172" t="s">
        <v>384</v>
      </c>
      <c r="F244" s="172" t="s">
        <v>385</v>
      </c>
      <c r="G244" s="159"/>
      <c r="H244" s="159"/>
      <c r="I244" s="162"/>
      <c r="J244" s="173">
        <f>BK244</f>
        <v>0</v>
      </c>
      <c r="K244" s="159"/>
      <c r="L244" s="164"/>
      <c r="M244" s="165"/>
      <c r="N244" s="166"/>
      <c r="O244" s="166"/>
      <c r="P244" s="167">
        <f>SUM(P245:P257)</f>
        <v>0</v>
      </c>
      <c r="Q244" s="166"/>
      <c r="R244" s="167">
        <f>SUM(R245:R257)</f>
        <v>0.12113380000000001</v>
      </c>
      <c r="S244" s="166"/>
      <c r="T244" s="168">
        <f>SUM(T245:T257)</f>
        <v>6.88E-2</v>
      </c>
      <c r="AR244" s="169" t="s">
        <v>85</v>
      </c>
      <c r="AT244" s="170" t="s">
        <v>74</v>
      </c>
      <c r="AU244" s="170" t="s">
        <v>83</v>
      </c>
      <c r="AY244" s="169" t="s">
        <v>136</v>
      </c>
      <c r="BK244" s="171">
        <f>SUM(BK245:BK257)</f>
        <v>0</v>
      </c>
    </row>
    <row r="245" spans="1:65" s="2" customFormat="1" ht="24.2" customHeight="1">
      <c r="A245" s="31"/>
      <c r="B245" s="32"/>
      <c r="C245" s="174" t="s">
        <v>386</v>
      </c>
      <c r="D245" s="174" t="s">
        <v>138</v>
      </c>
      <c r="E245" s="175" t="s">
        <v>387</v>
      </c>
      <c r="F245" s="176" t="s">
        <v>388</v>
      </c>
      <c r="G245" s="177" t="s">
        <v>197</v>
      </c>
      <c r="H245" s="178">
        <v>17.2</v>
      </c>
      <c r="I245" s="179"/>
      <c r="J245" s="180">
        <f>ROUND(I245*H245,2)</f>
        <v>0</v>
      </c>
      <c r="K245" s="176" t="s">
        <v>142</v>
      </c>
      <c r="L245" s="36"/>
      <c r="M245" s="181" t="s">
        <v>1</v>
      </c>
      <c r="N245" s="182" t="s">
        <v>40</v>
      </c>
      <c r="O245" s="65"/>
      <c r="P245" s="183">
        <f>O245*H245</f>
        <v>0</v>
      </c>
      <c r="Q245" s="183">
        <v>0</v>
      </c>
      <c r="R245" s="183">
        <f>Q245*H245</f>
        <v>0</v>
      </c>
      <c r="S245" s="183">
        <v>0</v>
      </c>
      <c r="T245" s="184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85" t="s">
        <v>221</v>
      </c>
      <c r="AT245" s="185" t="s">
        <v>138</v>
      </c>
      <c r="AU245" s="185" t="s">
        <v>85</v>
      </c>
      <c r="AY245" s="16" t="s">
        <v>136</v>
      </c>
      <c r="BE245" s="186">
        <f>IF(N245="základní",J245,0)</f>
        <v>0</v>
      </c>
      <c r="BF245" s="186">
        <f>IF(N245="snížená",J245,0)</f>
        <v>0</v>
      </c>
      <c r="BG245" s="186">
        <f>IF(N245="zákl. přenesená",J245,0)</f>
        <v>0</v>
      </c>
      <c r="BH245" s="186">
        <f>IF(N245="sníž. přenesená",J245,0)</f>
        <v>0</v>
      </c>
      <c r="BI245" s="186">
        <f>IF(N245="nulová",J245,0)</f>
        <v>0</v>
      </c>
      <c r="BJ245" s="16" t="s">
        <v>83</v>
      </c>
      <c r="BK245" s="186">
        <f>ROUND(I245*H245,2)</f>
        <v>0</v>
      </c>
      <c r="BL245" s="16" t="s">
        <v>221</v>
      </c>
      <c r="BM245" s="185" t="s">
        <v>389</v>
      </c>
    </row>
    <row r="246" spans="1:65" s="2" customFormat="1" ht="16.5" customHeight="1">
      <c r="A246" s="31"/>
      <c r="B246" s="32"/>
      <c r="C246" s="210" t="s">
        <v>390</v>
      </c>
      <c r="D246" s="210" t="s">
        <v>391</v>
      </c>
      <c r="E246" s="211" t="s">
        <v>392</v>
      </c>
      <c r="F246" s="212" t="s">
        <v>393</v>
      </c>
      <c r="G246" s="213" t="s">
        <v>181</v>
      </c>
      <c r="H246" s="214">
        <v>6.0000000000000001E-3</v>
      </c>
      <c r="I246" s="215"/>
      <c r="J246" s="216">
        <f>ROUND(I246*H246,2)</f>
        <v>0</v>
      </c>
      <c r="K246" s="212" t="s">
        <v>142</v>
      </c>
      <c r="L246" s="217"/>
      <c r="M246" s="218" t="s">
        <v>1</v>
      </c>
      <c r="N246" s="219" t="s">
        <v>40</v>
      </c>
      <c r="O246" s="65"/>
      <c r="P246" s="183">
        <f>O246*H246</f>
        <v>0</v>
      </c>
      <c r="Q246" s="183">
        <v>1</v>
      </c>
      <c r="R246" s="183">
        <f>Q246*H246</f>
        <v>6.0000000000000001E-3</v>
      </c>
      <c r="S246" s="183">
        <v>0</v>
      </c>
      <c r="T246" s="184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85" t="s">
        <v>298</v>
      </c>
      <c r="AT246" s="185" t="s">
        <v>391</v>
      </c>
      <c r="AU246" s="185" t="s">
        <v>85</v>
      </c>
      <c r="AY246" s="16" t="s">
        <v>136</v>
      </c>
      <c r="BE246" s="186">
        <f>IF(N246="základní",J246,0)</f>
        <v>0</v>
      </c>
      <c r="BF246" s="186">
        <f>IF(N246="snížená",J246,0)</f>
        <v>0</v>
      </c>
      <c r="BG246" s="186">
        <f>IF(N246="zákl. přenesená",J246,0)</f>
        <v>0</v>
      </c>
      <c r="BH246" s="186">
        <f>IF(N246="sníž. přenesená",J246,0)</f>
        <v>0</v>
      </c>
      <c r="BI246" s="186">
        <f>IF(N246="nulová",J246,0)</f>
        <v>0</v>
      </c>
      <c r="BJ246" s="16" t="s">
        <v>83</v>
      </c>
      <c r="BK246" s="186">
        <f>ROUND(I246*H246,2)</f>
        <v>0</v>
      </c>
      <c r="BL246" s="16" t="s">
        <v>221</v>
      </c>
      <c r="BM246" s="185" t="s">
        <v>394</v>
      </c>
    </row>
    <row r="247" spans="1:65" s="13" customFormat="1">
      <c r="B247" s="187"/>
      <c r="C247" s="188"/>
      <c r="D247" s="189" t="s">
        <v>145</v>
      </c>
      <c r="E247" s="188"/>
      <c r="F247" s="191" t="s">
        <v>395</v>
      </c>
      <c r="G247" s="188"/>
      <c r="H247" s="192">
        <v>6.0000000000000001E-3</v>
      </c>
      <c r="I247" s="193"/>
      <c r="J247" s="188"/>
      <c r="K247" s="188"/>
      <c r="L247" s="194"/>
      <c r="M247" s="195"/>
      <c r="N247" s="196"/>
      <c r="O247" s="196"/>
      <c r="P247" s="196"/>
      <c r="Q247" s="196"/>
      <c r="R247" s="196"/>
      <c r="S247" s="196"/>
      <c r="T247" s="197"/>
      <c r="AT247" s="198" t="s">
        <v>145</v>
      </c>
      <c r="AU247" s="198" t="s">
        <v>85</v>
      </c>
      <c r="AV247" s="13" t="s">
        <v>85</v>
      </c>
      <c r="AW247" s="13" t="s">
        <v>4</v>
      </c>
      <c r="AX247" s="13" t="s">
        <v>83</v>
      </c>
      <c r="AY247" s="198" t="s">
        <v>136</v>
      </c>
    </row>
    <row r="248" spans="1:65" s="2" customFormat="1" ht="16.5" customHeight="1">
      <c r="A248" s="31"/>
      <c r="B248" s="32"/>
      <c r="C248" s="174" t="s">
        <v>396</v>
      </c>
      <c r="D248" s="174" t="s">
        <v>138</v>
      </c>
      <c r="E248" s="175" t="s">
        <v>397</v>
      </c>
      <c r="F248" s="176" t="s">
        <v>398</v>
      </c>
      <c r="G248" s="177" t="s">
        <v>197</v>
      </c>
      <c r="H248" s="178">
        <v>17.2</v>
      </c>
      <c r="I248" s="179"/>
      <c r="J248" s="180">
        <f>ROUND(I248*H248,2)</f>
        <v>0</v>
      </c>
      <c r="K248" s="176" t="s">
        <v>142</v>
      </c>
      <c r="L248" s="36"/>
      <c r="M248" s="181" t="s">
        <v>1</v>
      </c>
      <c r="N248" s="182" t="s">
        <v>40</v>
      </c>
      <c r="O248" s="65"/>
      <c r="P248" s="183">
        <f>O248*H248</f>
        <v>0</v>
      </c>
      <c r="Q248" s="183">
        <v>0</v>
      </c>
      <c r="R248" s="183">
        <f>Q248*H248</f>
        <v>0</v>
      </c>
      <c r="S248" s="183">
        <v>4.0000000000000001E-3</v>
      </c>
      <c r="T248" s="184">
        <f>S248*H248</f>
        <v>6.88E-2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85" t="s">
        <v>221</v>
      </c>
      <c r="AT248" s="185" t="s">
        <v>138</v>
      </c>
      <c r="AU248" s="185" t="s">
        <v>85</v>
      </c>
      <c r="AY248" s="16" t="s">
        <v>136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6" t="s">
        <v>83</v>
      </c>
      <c r="BK248" s="186">
        <f>ROUND(I248*H248,2)</f>
        <v>0</v>
      </c>
      <c r="BL248" s="16" t="s">
        <v>221</v>
      </c>
      <c r="BM248" s="185" t="s">
        <v>399</v>
      </c>
    </row>
    <row r="249" spans="1:65" s="13" customFormat="1">
      <c r="B249" s="187"/>
      <c r="C249" s="188"/>
      <c r="D249" s="189" t="s">
        <v>145</v>
      </c>
      <c r="E249" s="190" t="s">
        <v>1</v>
      </c>
      <c r="F249" s="191" t="s">
        <v>400</v>
      </c>
      <c r="G249" s="188"/>
      <c r="H249" s="192">
        <v>17.2</v>
      </c>
      <c r="I249" s="193"/>
      <c r="J249" s="188"/>
      <c r="K249" s="188"/>
      <c r="L249" s="194"/>
      <c r="M249" s="195"/>
      <c r="N249" s="196"/>
      <c r="O249" s="196"/>
      <c r="P249" s="196"/>
      <c r="Q249" s="196"/>
      <c r="R249" s="196"/>
      <c r="S249" s="196"/>
      <c r="T249" s="197"/>
      <c r="AT249" s="198" t="s">
        <v>145</v>
      </c>
      <c r="AU249" s="198" t="s">
        <v>85</v>
      </c>
      <c r="AV249" s="13" t="s">
        <v>85</v>
      </c>
      <c r="AW249" s="13" t="s">
        <v>31</v>
      </c>
      <c r="AX249" s="13" t="s">
        <v>83</v>
      </c>
      <c r="AY249" s="198" t="s">
        <v>136</v>
      </c>
    </row>
    <row r="250" spans="1:65" s="2" customFormat="1" ht="24.2" customHeight="1">
      <c r="A250" s="31"/>
      <c r="B250" s="32"/>
      <c r="C250" s="174" t="s">
        <v>401</v>
      </c>
      <c r="D250" s="174" t="s">
        <v>138</v>
      </c>
      <c r="E250" s="175" t="s">
        <v>402</v>
      </c>
      <c r="F250" s="176" t="s">
        <v>403</v>
      </c>
      <c r="G250" s="177" t="s">
        <v>197</v>
      </c>
      <c r="H250" s="178">
        <v>17.2</v>
      </c>
      <c r="I250" s="179"/>
      <c r="J250" s="180">
        <f>ROUND(I250*H250,2)</f>
        <v>0</v>
      </c>
      <c r="K250" s="176" t="s">
        <v>142</v>
      </c>
      <c r="L250" s="36"/>
      <c r="M250" s="181" t="s">
        <v>1</v>
      </c>
      <c r="N250" s="182" t="s">
        <v>40</v>
      </c>
      <c r="O250" s="65"/>
      <c r="P250" s="183">
        <f>O250*H250</f>
        <v>0</v>
      </c>
      <c r="Q250" s="183">
        <v>4.0000000000000002E-4</v>
      </c>
      <c r="R250" s="183">
        <f>Q250*H250</f>
        <v>6.8799999999999998E-3</v>
      </c>
      <c r="S250" s="183">
        <v>0</v>
      </c>
      <c r="T250" s="184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85" t="s">
        <v>221</v>
      </c>
      <c r="AT250" s="185" t="s">
        <v>138</v>
      </c>
      <c r="AU250" s="185" t="s">
        <v>85</v>
      </c>
      <c r="AY250" s="16" t="s">
        <v>136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16" t="s">
        <v>83</v>
      </c>
      <c r="BK250" s="186">
        <f>ROUND(I250*H250,2)</f>
        <v>0</v>
      </c>
      <c r="BL250" s="16" t="s">
        <v>221</v>
      </c>
      <c r="BM250" s="185" t="s">
        <v>404</v>
      </c>
    </row>
    <row r="251" spans="1:65" s="2" customFormat="1" ht="24.2" customHeight="1">
      <c r="A251" s="31"/>
      <c r="B251" s="32"/>
      <c r="C251" s="210" t="s">
        <v>405</v>
      </c>
      <c r="D251" s="210" t="s">
        <v>391</v>
      </c>
      <c r="E251" s="211" t="s">
        <v>406</v>
      </c>
      <c r="F251" s="212" t="s">
        <v>407</v>
      </c>
      <c r="G251" s="213" t="s">
        <v>197</v>
      </c>
      <c r="H251" s="214">
        <v>20.047000000000001</v>
      </c>
      <c r="I251" s="215"/>
      <c r="J251" s="216">
        <f>ROUND(I251*H251,2)</f>
        <v>0</v>
      </c>
      <c r="K251" s="212" t="s">
        <v>1</v>
      </c>
      <c r="L251" s="217"/>
      <c r="M251" s="218" t="s">
        <v>1</v>
      </c>
      <c r="N251" s="219" t="s">
        <v>40</v>
      </c>
      <c r="O251" s="65"/>
      <c r="P251" s="183">
        <f>O251*H251</f>
        <v>0</v>
      </c>
      <c r="Q251" s="183">
        <v>5.4000000000000003E-3</v>
      </c>
      <c r="R251" s="183">
        <f>Q251*H251</f>
        <v>0.10825380000000001</v>
      </c>
      <c r="S251" s="183">
        <v>0</v>
      </c>
      <c r="T251" s="184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85" t="s">
        <v>298</v>
      </c>
      <c r="AT251" s="185" t="s">
        <v>391</v>
      </c>
      <c r="AU251" s="185" t="s">
        <v>85</v>
      </c>
      <c r="AY251" s="16" t="s">
        <v>136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16" t="s">
        <v>83</v>
      </c>
      <c r="BK251" s="186">
        <f>ROUND(I251*H251,2)</f>
        <v>0</v>
      </c>
      <c r="BL251" s="16" t="s">
        <v>221</v>
      </c>
      <c r="BM251" s="185" t="s">
        <v>408</v>
      </c>
    </row>
    <row r="252" spans="1:65" s="13" customFormat="1">
      <c r="B252" s="187"/>
      <c r="C252" s="188"/>
      <c r="D252" s="189" t="s">
        <v>145</v>
      </c>
      <c r="E252" s="188"/>
      <c r="F252" s="191" t="s">
        <v>409</v>
      </c>
      <c r="G252" s="188"/>
      <c r="H252" s="192">
        <v>20.047000000000001</v>
      </c>
      <c r="I252" s="193"/>
      <c r="J252" s="188"/>
      <c r="K252" s="188"/>
      <c r="L252" s="194"/>
      <c r="M252" s="195"/>
      <c r="N252" s="196"/>
      <c r="O252" s="196"/>
      <c r="P252" s="196"/>
      <c r="Q252" s="196"/>
      <c r="R252" s="196"/>
      <c r="S252" s="196"/>
      <c r="T252" s="197"/>
      <c r="AT252" s="198" t="s">
        <v>145</v>
      </c>
      <c r="AU252" s="198" t="s">
        <v>85</v>
      </c>
      <c r="AV252" s="13" t="s">
        <v>85</v>
      </c>
      <c r="AW252" s="13" t="s">
        <v>4</v>
      </c>
      <c r="AX252" s="13" t="s">
        <v>83</v>
      </c>
      <c r="AY252" s="198" t="s">
        <v>136</v>
      </c>
    </row>
    <row r="253" spans="1:65" s="2" customFormat="1" ht="33" customHeight="1">
      <c r="A253" s="31"/>
      <c r="B253" s="32"/>
      <c r="C253" s="174" t="s">
        <v>410</v>
      </c>
      <c r="D253" s="174" t="s">
        <v>138</v>
      </c>
      <c r="E253" s="175" t="s">
        <v>411</v>
      </c>
      <c r="F253" s="176" t="s">
        <v>412</v>
      </c>
      <c r="G253" s="177" t="s">
        <v>197</v>
      </c>
      <c r="H253" s="178">
        <v>67.849999999999994</v>
      </c>
      <c r="I253" s="179"/>
      <c r="J253" s="180">
        <f>ROUND(I253*H253,2)</f>
        <v>0</v>
      </c>
      <c r="K253" s="176" t="s">
        <v>1</v>
      </c>
      <c r="L253" s="36"/>
      <c r="M253" s="181" t="s">
        <v>1</v>
      </c>
      <c r="N253" s="182" t="s">
        <v>40</v>
      </c>
      <c r="O253" s="65"/>
      <c r="P253" s="183">
        <f>O253*H253</f>
        <v>0</v>
      </c>
      <c r="Q253" s="183">
        <v>0</v>
      </c>
      <c r="R253" s="183">
        <f>Q253*H253</f>
        <v>0</v>
      </c>
      <c r="S253" s="183">
        <v>0</v>
      </c>
      <c r="T253" s="184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85" t="s">
        <v>221</v>
      </c>
      <c r="AT253" s="185" t="s">
        <v>138</v>
      </c>
      <c r="AU253" s="185" t="s">
        <v>85</v>
      </c>
      <c r="AY253" s="16" t="s">
        <v>136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16" t="s">
        <v>83</v>
      </c>
      <c r="BK253" s="186">
        <f>ROUND(I253*H253,2)</f>
        <v>0</v>
      </c>
      <c r="BL253" s="16" t="s">
        <v>221</v>
      </c>
      <c r="BM253" s="185" t="s">
        <v>413</v>
      </c>
    </row>
    <row r="254" spans="1:65" s="13" customFormat="1">
      <c r="B254" s="187"/>
      <c r="C254" s="188"/>
      <c r="D254" s="189" t="s">
        <v>145</v>
      </c>
      <c r="E254" s="190" t="s">
        <v>1</v>
      </c>
      <c r="F254" s="191" t="s">
        <v>414</v>
      </c>
      <c r="G254" s="188"/>
      <c r="H254" s="192">
        <v>67.849999999999994</v>
      </c>
      <c r="I254" s="193"/>
      <c r="J254" s="188"/>
      <c r="K254" s="188"/>
      <c r="L254" s="194"/>
      <c r="M254" s="195"/>
      <c r="N254" s="196"/>
      <c r="O254" s="196"/>
      <c r="P254" s="196"/>
      <c r="Q254" s="196"/>
      <c r="R254" s="196"/>
      <c r="S254" s="196"/>
      <c r="T254" s="197"/>
      <c r="AT254" s="198" t="s">
        <v>145</v>
      </c>
      <c r="AU254" s="198" t="s">
        <v>85</v>
      </c>
      <c r="AV254" s="13" t="s">
        <v>85</v>
      </c>
      <c r="AW254" s="13" t="s">
        <v>31</v>
      </c>
      <c r="AX254" s="13" t="s">
        <v>83</v>
      </c>
      <c r="AY254" s="198" t="s">
        <v>136</v>
      </c>
    </row>
    <row r="255" spans="1:65" s="2" customFormat="1" ht="33" customHeight="1">
      <c r="A255" s="31"/>
      <c r="B255" s="32"/>
      <c r="C255" s="174" t="s">
        <v>415</v>
      </c>
      <c r="D255" s="174" t="s">
        <v>138</v>
      </c>
      <c r="E255" s="175" t="s">
        <v>416</v>
      </c>
      <c r="F255" s="176" t="s">
        <v>417</v>
      </c>
      <c r="G255" s="177" t="s">
        <v>197</v>
      </c>
      <c r="H255" s="178">
        <v>14.581</v>
      </c>
      <c r="I255" s="179"/>
      <c r="J255" s="180">
        <f>ROUND(I255*H255,2)</f>
        <v>0</v>
      </c>
      <c r="K255" s="176" t="s">
        <v>1</v>
      </c>
      <c r="L255" s="36"/>
      <c r="M255" s="181" t="s">
        <v>1</v>
      </c>
      <c r="N255" s="182" t="s">
        <v>40</v>
      </c>
      <c r="O255" s="65"/>
      <c r="P255" s="183">
        <f>O255*H255</f>
        <v>0</v>
      </c>
      <c r="Q255" s="183">
        <v>0</v>
      </c>
      <c r="R255" s="183">
        <f>Q255*H255</f>
        <v>0</v>
      </c>
      <c r="S255" s="183">
        <v>0</v>
      </c>
      <c r="T255" s="184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85" t="s">
        <v>221</v>
      </c>
      <c r="AT255" s="185" t="s">
        <v>138</v>
      </c>
      <c r="AU255" s="185" t="s">
        <v>85</v>
      </c>
      <c r="AY255" s="16" t="s">
        <v>136</v>
      </c>
      <c r="BE255" s="186">
        <f>IF(N255="základní",J255,0)</f>
        <v>0</v>
      </c>
      <c r="BF255" s="186">
        <f>IF(N255="snížená",J255,0)</f>
        <v>0</v>
      </c>
      <c r="BG255" s="186">
        <f>IF(N255="zákl. přenesená",J255,0)</f>
        <v>0</v>
      </c>
      <c r="BH255" s="186">
        <f>IF(N255="sníž. přenesená",J255,0)</f>
        <v>0</v>
      </c>
      <c r="BI255" s="186">
        <f>IF(N255="nulová",J255,0)</f>
        <v>0</v>
      </c>
      <c r="BJ255" s="16" t="s">
        <v>83</v>
      </c>
      <c r="BK255" s="186">
        <f>ROUND(I255*H255,2)</f>
        <v>0</v>
      </c>
      <c r="BL255" s="16" t="s">
        <v>221</v>
      </c>
      <c r="BM255" s="185" t="s">
        <v>418</v>
      </c>
    </row>
    <row r="256" spans="1:65" s="13" customFormat="1">
      <c r="B256" s="187"/>
      <c r="C256" s="188"/>
      <c r="D256" s="189" t="s">
        <v>145</v>
      </c>
      <c r="E256" s="190" t="s">
        <v>1</v>
      </c>
      <c r="F256" s="191" t="s">
        <v>419</v>
      </c>
      <c r="G256" s="188"/>
      <c r="H256" s="192">
        <v>14.581</v>
      </c>
      <c r="I256" s="193"/>
      <c r="J256" s="188"/>
      <c r="K256" s="188"/>
      <c r="L256" s="194"/>
      <c r="M256" s="195"/>
      <c r="N256" s="196"/>
      <c r="O256" s="196"/>
      <c r="P256" s="196"/>
      <c r="Q256" s="196"/>
      <c r="R256" s="196"/>
      <c r="S256" s="196"/>
      <c r="T256" s="197"/>
      <c r="AT256" s="198" t="s">
        <v>145</v>
      </c>
      <c r="AU256" s="198" t="s">
        <v>85</v>
      </c>
      <c r="AV256" s="13" t="s">
        <v>85</v>
      </c>
      <c r="AW256" s="13" t="s">
        <v>31</v>
      </c>
      <c r="AX256" s="13" t="s">
        <v>83</v>
      </c>
      <c r="AY256" s="198" t="s">
        <v>136</v>
      </c>
    </row>
    <row r="257" spans="1:65" s="2" customFormat="1" ht="24.2" customHeight="1">
      <c r="A257" s="31"/>
      <c r="B257" s="32"/>
      <c r="C257" s="174" t="s">
        <v>420</v>
      </c>
      <c r="D257" s="174" t="s">
        <v>138</v>
      </c>
      <c r="E257" s="175" t="s">
        <v>421</v>
      </c>
      <c r="F257" s="176" t="s">
        <v>422</v>
      </c>
      <c r="G257" s="177" t="s">
        <v>423</v>
      </c>
      <c r="H257" s="220"/>
      <c r="I257" s="179"/>
      <c r="J257" s="180">
        <f>ROUND(I257*H257,2)</f>
        <v>0</v>
      </c>
      <c r="K257" s="176" t="s">
        <v>142</v>
      </c>
      <c r="L257" s="36"/>
      <c r="M257" s="181" t="s">
        <v>1</v>
      </c>
      <c r="N257" s="182" t="s">
        <v>40</v>
      </c>
      <c r="O257" s="65"/>
      <c r="P257" s="183">
        <f>O257*H257</f>
        <v>0</v>
      </c>
      <c r="Q257" s="183">
        <v>0</v>
      </c>
      <c r="R257" s="183">
        <f>Q257*H257</f>
        <v>0</v>
      </c>
      <c r="S257" s="183">
        <v>0</v>
      </c>
      <c r="T257" s="184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85" t="s">
        <v>221</v>
      </c>
      <c r="AT257" s="185" t="s">
        <v>138</v>
      </c>
      <c r="AU257" s="185" t="s">
        <v>85</v>
      </c>
      <c r="AY257" s="16" t="s">
        <v>136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16" t="s">
        <v>83</v>
      </c>
      <c r="BK257" s="186">
        <f>ROUND(I257*H257,2)</f>
        <v>0</v>
      </c>
      <c r="BL257" s="16" t="s">
        <v>221</v>
      </c>
      <c r="BM257" s="185" t="s">
        <v>424</v>
      </c>
    </row>
    <row r="258" spans="1:65" s="12" customFormat="1" ht="22.9" customHeight="1">
      <c r="B258" s="158"/>
      <c r="C258" s="159"/>
      <c r="D258" s="160" t="s">
        <v>74</v>
      </c>
      <c r="E258" s="172" t="s">
        <v>425</v>
      </c>
      <c r="F258" s="172" t="s">
        <v>426</v>
      </c>
      <c r="G258" s="159"/>
      <c r="H258" s="159"/>
      <c r="I258" s="162"/>
      <c r="J258" s="173">
        <f>BK258</f>
        <v>0</v>
      </c>
      <c r="K258" s="159"/>
      <c r="L258" s="164"/>
      <c r="M258" s="165"/>
      <c r="N258" s="166"/>
      <c r="O258" s="166"/>
      <c r="P258" s="167">
        <f>SUM(P259:P260)</f>
        <v>0</v>
      </c>
      <c r="Q258" s="166"/>
      <c r="R258" s="167">
        <f>SUM(R259:R260)</f>
        <v>0</v>
      </c>
      <c r="S258" s="166"/>
      <c r="T258" s="168">
        <f>SUM(T259:T260)</f>
        <v>3.9620000000000002E-2</v>
      </c>
      <c r="AR258" s="169" t="s">
        <v>85</v>
      </c>
      <c r="AT258" s="170" t="s">
        <v>74</v>
      </c>
      <c r="AU258" s="170" t="s">
        <v>83</v>
      </c>
      <c r="AY258" s="169" t="s">
        <v>136</v>
      </c>
      <c r="BK258" s="171">
        <f>SUM(BK259:BK260)</f>
        <v>0</v>
      </c>
    </row>
    <row r="259" spans="1:65" s="2" customFormat="1" ht="24.2" customHeight="1">
      <c r="A259" s="31"/>
      <c r="B259" s="32"/>
      <c r="C259" s="174" t="s">
        <v>427</v>
      </c>
      <c r="D259" s="174" t="s">
        <v>138</v>
      </c>
      <c r="E259" s="175" t="s">
        <v>428</v>
      </c>
      <c r="F259" s="176" t="s">
        <v>429</v>
      </c>
      <c r="G259" s="177" t="s">
        <v>197</v>
      </c>
      <c r="H259" s="178">
        <v>28.3</v>
      </c>
      <c r="I259" s="179"/>
      <c r="J259" s="180">
        <f>ROUND(I259*H259,2)</f>
        <v>0</v>
      </c>
      <c r="K259" s="176" t="s">
        <v>142</v>
      </c>
      <c r="L259" s="36"/>
      <c r="M259" s="181" t="s">
        <v>1</v>
      </c>
      <c r="N259" s="182" t="s">
        <v>40</v>
      </c>
      <c r="O259" s="65"/>
      <c r="P259" s="183">
        <f>O259*H259</f>
        <v>0</v>
      </c>
      <c r="Q259" s="183">
        <v>0</v>
      </c>
      <c r="R259" s="183">
        <f>Q259*H259</f>
        <v>0</v>
      </c>
      <c r="S259" s="183">
        <v>1.4E-3</v>
      </c>
      <c r="T259" s="184">
        <f>S259*H259</f>
        <v>3.9620000000000002E-2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85" t="s">
        <v>221</v>
      </c>
      <c r="AT259" s="185" t="s">
        <v>138</v>
      </c>
      <c r="AU259" s="185" t="s">
        <v>85</v>
      </c>
      <c r="AY259" s="16" t="s">
        <v>136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6" t="s">
        <v>83</v>
      </c>
      <c r="BK259" s="186">
        <f>ROUND(I259*H259,2)</f>
        <v>0</v>
      </c>
      <c r="BL259" s="16" t="s">
        <v>221</v>
      </c>
      <c r="BM259" s="185" t="s">
        <v>430</v>
      </c>
    </row>
    <row r="260" spans="1:65" s="13" customFormat="1">
      <c r="B260" s="187"/>
      <c r="C260" s="188"/>
      <c r="D260" s="189" t="s">
        <v>145</v>
      </c>
      <c r="E260" s="190" t="s">
        <v>1</v>
      </c>
      <c r="F260" s="191" t="s">
        <v>431</v>
      </c>
      <c r="G260" s="188"/>
      <c r="H260" s="192">
        <v>28.3</v>
      </c>
      <c r="I260" s="193"/>
      <c r="J260" s="188"/>
      <c r="K260" s="188"/>
      <c r="L260" s="194"/>
      <c r="M260" s="195"/>
      <c r="N260" s="196"/>
      <c r="O260" s="196"/>
      <c r="P260" s="196"/>
      <c r="Q260" s="196"/>
      <c r="R260" s="196"/>
      <c r="S260" s="196"/>
      <c r="T260" s="197"/>
      <c r="AT260" s="198" t="s">
        <v>145</v>
      </c>
      <c r="AU260" s="198" t="s">
        <v>85</v>
      </c>
      <c r="AV260" s="13" t="s">
        <v>85</v>
      </c>
      <c r="AW260" s="13" t="s">
        <v>31</v>
      </c>
      <c r="AX260" s="13" t="s">
        <v>83</v>
      </c>
      <c r="AY260" s="198" t="s">
        <v>136</v>
      </c>
    </row>
    <row r="261" spans="1:65" s="12" customFormat="1" ht="22.9" customHeight="1">
      <c r="B261" s="158"/>
      <c r="C261" s="159"/>
      <c r="D261" s="160" t="s">
        <v>74</v>
      </c>
      <c r="E261" s="172" t="s">
        <v>432</v>
      </c>
      <c r="F261" s="172" t="s">
        <v>433</v>
      </c>
      <c r="G261" s="159"/>
      <c r="H261" s="159"/>
      <c r="I261" s="162"/>
      <c r="J261" s="173">
        <f>BK261</f>
        <v>0</v>
      </c>
      <c r="K261" s="159"/>
      <c r="L261" s="164"/>
      <c r="M261" s="165"/>
      <c r="N261" s="166"/>
      <c r="O261" s="166"/>
      <c r="P261" s="167">
        <f>SUM(P262:P270)</f>
        <v>0</v>
      </c>
      <c r="Q261" s="166"/>
      <c r="R261" s="167">
        <f>SUM(R262:R270)</f>
        <v>5.3200000000000001E-3</v>
      </c>
      <c r="S261" s="166"/>
      <c r="T261" s="168">
        <f>SUM(T262:T270)</f>
        <v>0.11535000000000001</v>
      </c>
      <c r="AR261" s="169" t="s">
        <v>85</v>
      </c>
      <c r="AT261" s="170" t="s">
        <v>74</v>
      </c>
      <c r="AU261" s="170" t="s">
        <v>83</v>
      </c>
      <c r="AY261" s="169" t="s">
        <v>136</v>
      </c>
      <c r="BK261" s="171">
        <f>SUM(BK262:BK270)</f>
        <v>0</v>
      </c>
    </row>
    <row r="262" spans="1:65" s="2" customFormat="1" ht="24.2" customHeight="1">
      <c r="A262" s="31"/>
      <c r="B262" s="32"/>
      <c r="C262" s="174" t="s">
        <v>434</v>
      </c>
      <c r="D262" s="174" t="s">
        <v>138</v>
      </c>
      <c r="E262" s="175" t="s">
        <v>435</v>
      </c>
      <c r="F262" s="176" t="s">
        <v>436</v>
      </c>
      <c r="G262" s="177" t="s">
        <v>437</v>
      </c>
      <c r="H262" s="178">
        <v>2</v>
      </c>
      <c r="I262" s="179"/>
      <c r="J262" s="180">
        <f>ROUND(I262*H262,2)</f>
        <v>0</v>
      </c>
      <c r="K262" s="176" t="s">
        <v>1</v>
      </c>
      <c r="L262" s="36"/>
      <c r="M262" s="181" t="s">
        <v>1</v>
      </c>
      <c r="N262" s="182" t="s">
        <v>40</v>
      </c>
      <c r="O262" s="65"/>
      <c r="P262" s="183">
        <f>O262*H262</f>
        <v>0</v>
      </c>
      <c r="Q262" s="183">
        <v>0</v>
      </c>
      <c r="R262" s="183">
        <f>Q262*H262</f>
        <v>0</v>
      </c>
      <c r="S262" s="183">
        <v>0</v>
      </c>
      <c r="T262" s="184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85" t="s">
        <v>221</v>
      </c>
      <c r="AT262" s="185" t="s">
        <v>138</v>
      </c>
      <c r="AU262" s="185" t="s">
        <v>85</v>
      </c>
      <c r="AY262" s="16" t="s">
        <v>136</v>
      </c>
      <c r="BE262" s="186">
        <f>IF(N262="základní",J262,0)</f>
        <v>0</v>
      </c>
      <c r="BF262" s="186">
        <f>IF(N262="snížená",J262,0)</f>
        <v>0</v>
      </c>
      <c r="BG262" s="186">
        <f>IF(N262="zákl. přenesená",J262,0)</f>
        <v>0</v>
      </c>
      <c r="BH262" s="186">
        <f>IF(N262="sníž. přenesená",J262,0)</f>
        <v>0</v>
      </c>
      <c r="BI262" s="186">
        <f>IF(N262="nulová",J262,0)</f>
        <v>0</v>
      </c>
      <c r="BJ262" s="16" t="s">
        <v>83</v>
      </c>
      <c r="BK262" s="186">
        <f>ROUND(I262*H262,2)</f>
        <v>0</v>
      </c>
      <c r="BL262" s="16" t="s">
        <v>221</v>
      </c>
      <c r="BM262" s="185" t="s">
        <v>438</v>
      </c>
    </row>
    <row r="263" spans="1:65" s="13" customFormat="1">
      <c r="B263" s="187"/>
      <c r="C263" s="188"/>
      <c r="D263" s="189" t="s">
        <v>145</v>
      </c>
      <c r="E263" s="190" t="s">
        <v>1</v>
      </c>
      <c r="F263" s="191" t="s">
        <v>439</v>
      </c>
      <c r="G263" s="188"/>
      <c r="H263" s="192">
        <v>2</v>
      </c>
      <c r="I263" s="193"/>
      <c r="J263" s="188"/>
      <c r="K263" s="188"/>
      <c r="L263" s="194"/>
      <c r="M263" s="195"/>
      <c r="N263" s="196"/>
      <c r="O263" s="196"/>
      <c r="P263" s="196"/>
      <c r="Q263" s="196"/>
      <c r="R263" s="196"/>
      <c r="S263" s="196"/>
      <c r="T263" s="197"/>
      <c r="AT263" s="198" t="s">
        <v>145</v>
      </c>
      <c r="AU263" s="198" t="s">
        <v>85</v>
      </c>
      <c r="AV263" s="13" t="s">
        <v>85</v>
      </c>
      <c r="AW263" s="13" t="s">
        <v>31</v>
      </c>
      <c r="AX263" s="13" t="s">
        <v>83</v>
      </c>
      <c r="AY263" s="198" t="s">
        <v>136</v>
      </c>
    </row>
    <row r="264" spans="1:65" s="2" customFormat="1" ht="21.75" customHeight="1">
      <c r="A264" s="31"/>
      <c r="B264" s="32"/>
      <c r="C264" s="174" t="s">
        <v>440</v>
      </c>
      <c r="D264" s="174" t="s">
        <v>138</v>
      </c>
      <c r="E264" s="175" t="s">
        <v>441</v>
      </c>
      <c r="F264" s="176" t="s">
        <v>442</v>
      </c>
      <c r="G264" s="177" t="s">
        <v>437</v>
      </c>
      <c r="H264" s="178">
        <v>6</v>
      </c>
      <c r="I264" s="179"/>
      <c r="J264" s="180">
        <f>ROUND(I264*H264,2)</f>
        <v>0</v>
      </c>
      <c r="K264" s="176" t="s">
        <v>1</v>
      </c>
      <c r="L264" s="36"/>
      <c r="M264" s="181" t="s">
        <v>1</v>
      </c>
      <c r="N264" s="182" t="s">
        <v>40</v>
      </c>
      <c r="O264" s="65"/>
      <c r="P264" s="183">
        <f>O264*H264</f>
        <v>0</v>
      </c>
      <c r="Q264" s="183">
        <v>0</v>
      </c>
      <c r="R264" s="183">
        <f>Q264*H264</f>
        <v>0</v>
      </c>
      <c r="S264" s="183">
        <v>0</v>
      </c>
      <c r="T264" s="184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85" t="s">
        <v>221</v>
      </c>
      <c r="AT264" s="185" t="s">
        <v>138</v>
      </c>
      <c r="AU264" s="185" t="s">
        <v>85</v>
      </c>
      <c r="AY264" s="16" t="s">
        <v>136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6" t="s">
        <v>83</v>
      </c>
      <c r="BK264" s="186">
        <f>ROUND(I264*H264,2)</f>
        <v>0</v>
      </c>
      <c r="BL264" s="16" t="s">
        <v>221</v>
      </c>
      <c r="BM264" s="185" t="s">
        <v>443</v>
      </c>
    </row>
    <row r="265" spans="1:65" s="13" customFormat="1">
      <c r="B265" s="187"/>
      <c r="C265" s="188"/>
      <c r="D265" s="189" t="s">
        <v>145</v>
      </c>
      <c r="E265" s="190" t="s">
        <v>1</v>
      </c>
      <c r="F265" s="191" t="s">
        <v>444</v>
      </c>
      <c r="G265" s="188"/>
      <c r="H265" s="192">
        <v>6</v>
      </c>
      <c r="I265" s="193"/>
      <c r="J265" s="188"/>
      <c r="K265" s="188"/>
      <c r="L265" s="194"/>
      <c r="M265" s="195"/>
      <c r="N265" s="196"/>
      <c r="O265" s="196"/>
      <c r="P265" s="196"/>
      <c r="Q265" s="196"/>
      <c r="R265" s="196"/>
      <c r="S265" s="196"/>
      <c r="T265" s="197"/>
      <c r="AT265" s="198" t="s">
        <v>145</v>
      </c>
      <c r="AU265" s="198" t="s">
        <v>85</v>
      </c>
      <c r="AV265" s="13" t="s">
        <v>85</v>
      </c>
      <c r="AW265" s="13" t="s">
        <v>31</v>
      </c>
      <c r="AX265" s="13" t="s">
        <v>83</v>
      </c>
      <c r="AY265" s="198" t="s">
        <v>136</v>
      </c>
    </row>
    <row r="266" spans="1:65" s="2" customFormat="1" ht="16.5" customHeight="1">
      <c r="A266" s="31"/>
      <c r="B266" s="32"/>
      <c r="C266" s="174" t="s">
        <v>445</v>
      </c>
      <c r="D266" s="174" t="s">
        <v>138</v>
      </c>
      <c r="E266" s="175" t="s">
        <v>446</v>
      </c>
      <c r="F266" s="176" t="s">
        <v>447</v>
      </c>
      <c r="G266" s="177" t="s">
        <v>448</v>
      </c>
      <c r="H266" s="178">
        <v>1</v>
      </c>
      <c r="I266" s="628">
        <f>'RR - ZTI VNITRNI1'!F29+'RR - ZTI VENKOVNI KANALIZACE1'!F29+'RR - PLYN VNITRNI1'!F29</f>
        <v>0</v>
      </c>
      <c r="J266" s="180">
        <f>ROUND(I266*H266,2)</f>
        <v>0</v>
      </c>
      <c r="K266" s="176" t="s">
        <v>1</v>
      </c>
      <c r="L266" s="36"/>
      <c r="M266" s="181" t="s">
        <v>1</v>
      </c>
      <c r="N266" s="182" t="s">
        <v>40</v>
      </c>
      <c r="O266" s="65"/>
      <c r="P266" s="183">
        <f>O266*H266</f>
        <v>0</v>
      </c>
      <c r="Q266" s="183">
        <v>0</v>
      </c>
      <c r="R266" s="183">
        <f>Q266*H266</f>
        <v>0</v>
      </c>
      <c r="S266" s="183">
        <v>0</v>
      </c>
      <c r="T266" s="184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85" t="s">
        <v>221</v>
      </c>
      <c r="AT266" s="185" t="s">
        <v>138</v>
      </c>
      <c r="AU266" s="185" t="s">
        <v>85</v>
      </c>
      <c r="AY266" s="16" t="s">
        <v>136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16" t="s">
        <v>83</v>
      </c>
      <c r="BK266" s="186">
        <f>ROUND(I266*H266,2)</f>
        <v>0</v>
      </c>
      <c r="BL266" s="16" t="s">
        <v>221</v>
      </c>
      <c r="BM266" s="185" t="s">
        <v>449</v>
      </c>
    </row>
    <row r="267" spans="1:65" s="2" customFormat="1" ht="16.5" customHeight="1">
      <c r="A267" s="31"/>
      <c r="B267" s="32"/>
      <c r="C267" s="174" t="s">
        <v>450</v>
      </c>
      <c r="D267" s="174" t="s">
        <v>138</v>
      </c>
      <c r="E267" s="175" t="s">
        <v>451</v>
      </c>
      <c r="F267" s="176" t="s">
        <v>452</v>
      </c>
      <c r="G267" s="177" t="s">
        <v>154</v>
      </c>
      <c r="H267" s="178">
        <v>5</v>
      </c>
      <c r="I267" s="179"/>
      <c r="J267" s="180">
        <f>ROUND(I267*H267,2)</f>
        <v>0</v>
      </c>
      <c r="K267" s="176" t="s">
        <v>1</v>
      </c>
      <c r="L267" s="36"/>
      <c r="M267" s="181" t="s">
        <v>1</v>
      </c>
      <c r="N267" s="182" t="s">
        <v>40</v>
      </c>
      <c r="O267" s="65"/>
      <c r="P267" s="183">
        <f>O267*H267</f>
        <v>0</v>
      </c>
      <c r="Q267" s="183">
        <v>0</v>
      </c>
      <c r="R267" s="183">
        <f>Q267*H267</f>
        <v>0</v>
      </c>
      <c r="S267" s="183">
        <v>2.307E-2</v>
      </c>
      <c r="T267" s="184">
        <f>S267*H267</f>
        <v>0.11535000000000001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85" t="s">
        <v>221</v>
      </c>
      <c r="AT267" s="185" t="s">
        <v>138</v>
      </c>
      <c r="AU267" s="185" t="s">
        <v>85</v>
      </c>
      <c r="AY267" s="16" t="s">
        <v>136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6" t="s">
        <v>83</v>
      </c>
      <c r="BK267" s="186">
        <f>ROUND(I267*H267,2)</f>
        <v>0</v>
      </c>
      <c r="BL267" s="16" t="s">
        <v>221</v>
      </c>
      <c r="BM267" s="185" t="s">
        <v>453</v>
      </c>
    </row>
    <row r="268" spans="1:65" s="13" customFormat="1">
      <c r="B268" s="187"/>
      <c r="C268" s="188"/>
      <c r="D268" s="189" t="s">
        <v>145</v>
      </c>
      <c r="E268" s="190" t="s">
        <v>1</v>
      </c>
      <c r="F268" s="191" t="s">
        <v>454</v>
      </c>
      <c r="G268" s="188"/>
      <c r="H268" s="192">
        <v>5</v>
      </c>
      <c r="I268" s="193"/>
      <c r="J268" s="188"/>
      <c r="K268" s="188"/>
      <c r="L268" s="194"/>
      <c r="M268" s="195"/>
      <c r="N268" s="196"/>
      <c r="O268" s="196"/>
      <c r="P268" s="196"/>
      <c r="Q268" s="196"/>
      <c r="R268" s="196"/>
      <c r="S268" s="196"/>
      <c r="T268" s="197"/>
      <c r="AT268" s="198" t="s">
        <v>145</v>
      </c>
      <c r="AU268" s="198" t="s">
        <v>85</v>
      </c>
      <c r="AV268" s="13" t="s">
        <v>85</v>
      </c>
      <c r="AW268" s="13" t="s">
        <v>31</v>
      </c>
      <c r="AX268" s="13" t="s">
        <v>83</v>
      </c>
      <c r="AY268" s="198" t="s">
        <v>136</v>
      </c>
    </row>
    <row r="269" spans="1:65" s="2" customFormat="1" ht="24.2" customHeight="1">
      <c r="A269" s="31"/>
      <c r="B269" s="32"/>
      <c r="C269" s="174" t="s">
        <v>455</v>
      </c>
      <c r="D269" s="174" t="s">
        <v>138</v>
      </c>
      <c r="E269" s="175" t="s">
        <v>456</v>
      </c>
      <c r="F269" s="176" t="s">
        <v>457</v>
      </c>
      <c r="G269" s="177" t="s">
        <v>154</v>
      </c>
      <c r="H269" s="178">
        <v>2</v>
      </c>
      <c r="I269" s="179"/>
      <c r="J269" s="180">
        <f>ROUND(I269*H269,2)</f>
        <v>0</v>
      </c>
      <c r="K269" s="176" t="s">
        <v>142</v>
      </c>
      <c r="L269" s="36"/>
      <c r="M269" s="181" t="s">
        <v>1</v>
      </c>
      <c r="N269" s="182" t="s">
        <v>40</v>
      </c>
      <c r="O269" s="65"/>
      <c r="P269" s="183">
        <f>O269*H269</f>
        <v>0</v>
      </c>
      <c r="Q269" s="183">
        <v>1.15E-3</v>
      </c>
      <c r="R269" s="183">
        <f>Q269*H269</f>
        <v>2.3E-3</v>
      </c>
      <c r="S269" s="183">
        <v>0</v>
      </c>
      <c r="T269" s="184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85" t="s">
        <v>221</v>
      </c>
      <c r="AT269" s="185" t="s">
        <v>138</v>
      </c>
      <c r="AU269" s="185" t="s">
        <v>85</v>
      </c>
      <c r="AY269" s="16" t="s">
        <v>136</v>
      </c>
      <c r="BE269" s="186">
        <f>IF(N269="základní",J269,0)</f>
        <v>0</v>
      </c>
      <c r="BF269" s="186">
        <f>IF(N269="snížená",J269,0)</f>
        <v>0</v>
      </c>
      <c r="BG269" s="186">
        <f>IF(N269="zákl. přenesená",J269,0)</f>
        <v>0</v>
      </c>
      <c r="BH269" s="186">
        <f>IF(N269="sníž. přenesená",J269,0)</f>
        <v>0</v>
      </c>
      <c r="BI269" s="186">
        <f>IF(N269="nulová",J269,0)</f>
        <v>0</v>
      </c>
      <c r="BJ269" s="16" t="s">
        <v>83</v>
      </c>
      <c r="BK269" s="186">
        <f>ROUND(I269*H269,2)</f>
        <v>0</v>
      </c>
      <c r="BL269" s="16" t="s">
        <v>221</v>
      </c>
      <c r="BM269" s="185" t="s">
        <v>458</v>
      </c>
    </row>
    <row r="270" spans="1:65" s="2" customFormat="1" ht="24.2" customHeight="1">
      <c r="A270" s="31"/>
      <c r="B270" s="32"/>
      <c r="C270" s="210" t="s">
        <v>459</v>
      </c>
      <c r="D270" s="210" t="s">
        <v>391</v>
      </c>
      <c r="E270" s="211" t="s">
        <v>460</v>
      </c>
      <c r="F270" s="212" t="s">
        <v>461</v>
      </c>
      <c r="G270" s="213" t="s">
        <v>154</v>
      </c>
      <c r="H270" s="214">
        <v>2</v>
      </c>
      <c r="I270" s="215"/>
      <c r="J270" s="216">
        <f>ROUND(I270*H270,2)</f>
        <v>0</v>
      </c>
      <c r="K270" s="212" t="s">
        <v>142</v>
      </c>
      <c r="L270" s="217"/>
      <c r="M270" s="218" t="s">
        <v>1</v>
      </c>
      <c r="N270" s="219" t="s">
        <v>40</v>
      </c>
      <c r="O270" s="65"/>
      <c r="P270" s="183">
        <f>O270*H270</f>
        <v>0</v>
      </c>
      <c r="Q270" s="183">
        <v>1.5100000000000001E-3</v>
      </c>
      <c r="R270" s="183">
        <f>Q270*H270</f>
        <v>3.0200000000000001E-3</v>
      </c>
      <c r="S270" s="183">
        <v>0</v>
      </c>
      <c r="T270" s="184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85" t="s">
        <v>298</v>
      </c>
      <c r="AT270" s="185" t="s">
        <v>391</v>
      </c>
      <c r="AU270" s="185" t="s">
        <v>85</v>
      </c>
      <c r="AY270" s="16" t="s">
        <v>136</v>
      </c>
      <c r="BE270" s="186">
        <f>IF(N270="základní",J270,0)</f>
        <v>0</v>
      </c>
      <c r="BF270" s="186">
        <f>IF(N270="snížená",J270,0)</f>
        <v>0</v>
      </c>
      <c r="BG270" s="186">
        <f>IF(N270="zákl. přenesená",J270,0)</f>
        <v>0</v>
      </c>
      <c r="BH270" s="186">
        <f>IF(N270="sníž. přenesená",J270,0)</f>
        <v>0</v>
      </c>
      <c r="BI270" s="186">
        <f>IF(N270="nulová",J270,0)</f>
        <v>0</v>
      </c>
      <c r="BJ270" s="16" t="s">
        <v>83</v>
      </c>
      <c r="BK270" s="186">
        <f>ROUND(I270*H270,2)</f>
        <v>0</v>
      </c>
      <c r="BL270" s="16" t="s">
        <v>221</v>
      </c>
      <c r="BM270" s="185" t="s">
        <v>462</v>
      </c>
    </row>
    <row r="271" spans="1:65" s="12" customFormat="1" ht="22.9" customHeight="1">
      <c r="B271" s="158"/>
      <c r="C271" s="159"/>
      <c r="D271" s="160" t="s">
        <v>74</v>
      </c>
      <c r="E271" s="172" t="s">
        <v>463</v>
      </c>
      <c r="F271" s="172" t="s">
        <v>464</v>
      </c>
      <c r="G271" s="159"/>
      <c r="H271" s="159"/>
      <c r="I271" s="162"/>
      <c r="J271" s="173">
        <f>BK271</f>
        <v>0</v>
      </c>
      <c r="K271" s="159"/>
      <c r="L271" s="164"/>
      <c r="M271" s="165"/>
      <c r="N271" s="166"/>
      <c r="O271" s="166"/>
      <c r="P271" s="167">
        <f>P272</f>
        <v>0</v>
      </c>
      <c r="Q271" s="166"/>
      <c r="R271" s="167">
        <f>R272</f>
        <v>0</v>
      </c>
      <c r="S271" s="166"/>
      <c r="T271" s="168">
        <f>T272</f>
        <v>0</v>
      </c>
      <c r="AR271" s="169" t="s">
        <v>85</v>
      </c>
      <c r="AT271" s="170" t="s">
        <v>74</v>
      </c>
      <c r="AU271" s="170" t="s">
        <v>83</v>
      </c>
      <c r="AY271" s="169" t="s">
        <v>136</v>
      </c>
      <c r="BK271" s="171">
        <f>BK272</f>
        <v>0</v>
      </c>
    </row>
    <row r="272" spans="1:65" s="2" customFormat="1" ht="16.5" customHeight="1">
      <c r="A272" s="31"/>
      <c r="B272" s="32"/>
      <c r="C272" s="174" t="s">
        <v>465</v>
      </c>
      <c r="D272" s="174" t="s">
        <v>138</v>
      </c>
      <c r="E272" s="175" t="s">
        <v>466</v>
      </c>
      <c r="F272" s="176" t="s">
        <v>467</v>
      </c>
      <c r="G272" s="177" t="s">
        <v>448</v>
      </c>
      <c r="H272" s="178">
        <v>1</v>
      </c>
      <c r="I272" s="628">
        <f>'RR - UT1'!F29</f>
        <v>0</v>
      </c>
      <c r="J272" s="180">
        <f>ROUND(I272*H272,2)</f>
        <v>0</v>
      </c>
      <c r="K272" s="176" t="s">
        <v>1</v>
      </c>
      <c r="L272" s="36"/>
      <c r="M272" s="181" t="s">
        <v>1</v>
      </c>
      <c r="N272" s="182" t="s">
        <v>40</v>
      </c>
      <c r="O272" s="65"/>
      <c r="P272" s="183">
        <f>O272*H272</f>
        <v>0</v>
      </c>
      <c r="Q272" s="183">
        <v>0</v>
      </c>
      <c r="R272" s="183">
        <f>Q272*H272</f>
        <v>0</v>
      </c>
      <c r="S272" s="183">
        <v>0</v>
      </c>
      <c r="T272" s="184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85" t="s">
        <v>221</v>
      </c>
      <c r="AT272" s="185" t="s">
        <v>138</v>
      </c>
      <c r="AU272" s="185" t="s">
        <v>85</v>
      </c>
      <c r="AY272" s="16" t="s">
        <v>136</v>
      </c>
      <c r="BE272" s="186">
        <f>IF(N272="základní",J272,0)</f>
        <v>0</v>
      </c>
      <c r="BF272" s="186">
        <f>IF(N272="snížená",J272,0)</f>
        <v>0</v>
      </c>
      <c r="BG272" s="186">
        <f>IF(N272="zákl. přenesená",J272,0)</f>
        <v>0</v>
      </c>
      <c r="BH272" s="186">
        <f>IF(N272="sníž. přenesená",J272,0)</f>
        <v>0</v>
      </c>
      <c r="BI272" s="186">
        <f>IF(N272="nulová",J272,0)</f>
        <v>0</v>
      </c>
      <c r="BJ272" s="16" t="s">
        <v>83</v>
      </c>
      <c r="BK272" s="186">
        <f>ROUND(I272*H272,2)</f>
        <v>0</v>
      </c>
      <c r="BL272" s="16" t="s">
        <v>221</v>
      </c>
      <c r="BM272" s="185" t="s">
        <v>468</v>
      </c>
    </row>
    <row r="273" spans="1:65" s="12" customFormat="1" ht="22.9" customHeight="1">
      <c r="B273" s="158"/>
      <c r="C273" s="159"/>
      <c r="D273" s="160" t="s">
        <v>74</v>
      </c>
      <c r="E273" s="172" t="s">
        <v>469</v>
      </c>
      <c r="F273" s="172" t="s">
        <v>470</v>
      </c>
      <c r="G273" s="159"/>
      <c r="H273" s="159"/>
      <c r="I273" s="162"/>
      <c r="J273" s="173">
        <f>BK273</f>
        <v>0</v>
      </c>
      <c r="K273" s="159"/>
      <c r="L273" s="164"/>
      <c r="M273" s="165"/>
      <c r="N273" s="166"/>
      <c r="O273" s="166"/>
      <c r="P273" s="167">
        <f>P274</f>
        <v>0</v>
      </c>
      <c r="Q273" s="166"/>
      <c r="R273" s="167">
        <f>R274</f>
        <v>0</v>
      </c>
      <c r="S273" s="166"/>
      <c r="T273" s="168">
        <f>T274</f>
        <v>0</v>
      </c>
      <c r="AR273" s="169" t="s">
        <v>85</v>
      </c>
      <c r="AT273" s="170" t="s">
        <v>74</v>
      </c>
      <c r="AU273" s="170" t="s">
        <v>83</v>
      </c>
      <c r="AY273" s="169" t="s">
        <v>136</v>
      </c>
      <c r="BK273" s="171">
        <f>BK274</f>
        <v>0</v>
      </c>
    </row>
    <row r="274" spans="1:65" s="2" customFormat="1" ht="16.5" customHeight="1">
      <c r="A274" s="31"/>
      <c r="B274" s="32"/>
      <c r="C274" s="174" t="s">
        <v>471</v>
      </c>
      <c r="D274" s="174" t="s">
        <v>138</v>
      </c>
      <c r="E274" s="175" t="s">
        <v>472</v>
      </c>
      <c r="F274" s="176" t="s">
        <v>473</v>
      </c>
      <c r="G274" s="177" t="s">
        <v>448</v>
      </c>
      <c r="H274" s="178">
        <v>1</v>
      </c>
      <c r="I274" s="628">
        <f>'RR_EL - Souhrn'!T41</f>
        <v>0</v>
      </c>
      <c r="J274" s="180">
        <f>ROUND(I274*H274,2)</f>
        <v>0</v>
      </c>
      <c r="K274" s="176" t="s">
        <v>1</v>
      </c>
      <c r="L274" s="36"/>
      <c r="M274" s="181" t="s">
        <v>1</v>
      </c>
      <c r="N274" s="182" t="s">
        <v>40</v>
      </c>
      <c r="O274" s="65"/>
      <c r="P274" s="183">
        <f>O274*H274</f>
        <v>0</v>
      </c>
      <c r="Q274" s="183">
        <v>0</v>
      </c>
      <c r="R274" s="183">
        <f>Q274*H274</f>
        <v>0</v>
      </c>
      <c r="S274" s="183">
        <v>0</v>
      </c>
      <c r="T274" s="184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85" t="s">
        <v>221</v>
      </c>
      <c r="AT274" s="185" t="s">
        <v>138</v>
      </c>
      <c r="AU274" s="185" t="s">
        <v>85</v>
      </c>
      <c r="AY274" s="16" t="s">
        <v>136</v>
      </c>
      <c r="BE274" s="186">
        <f>IF(N274="základní",J274,0)</f>
        <v>0</v>
      </c>
      <c r="BF274" s="186">
        <f>IF(N274="snížená",J274,0)</f>
        <v>0</v>
      </c>
      <c r="BG274" s="186">
        <f>IF(N274="zákl. přenesená",J274,0)</f>
        <v>0</v>
      </c>
      <c r="BH274" s="186">
        <f>IF(N274="sníž. přenesená",J274,0)</f>
        <v>0</v>
      </c>
      <c r="BI274" s="186">
        <f>IF(N274="nulová",J274,0)</f>
        <v>0</v>
      </c>
      <c r="BJ274" s="16" t="s">
        <v>83</v>
      </c>
      <c r="BK274" s="186">
        <f>ROUND(I274*H274,2)</f>
        <v>0</v>
      </c>
      <c r="BL274" s="16" t="s">
        <v>221</v>
      </c>
      <c r="BM274" s="185" t="s">
        <v>474</v>
      </c>
    </row>
    <row r="275" spans="1:65" s="12" customFormat="1" ht="22.9" customHeight="1">
      <c r="B275" s="158"/>
      <c r="C275" s="159"/>
      <c r="D275" s="160" t="s">
        <v>74</v>
      </c>
      <c r="E275" s="172" t="s">
        <v>475</v>
      </c>
      <c r="F275" s="172" t="s">
        <v>476</v>
      </c>
      <c r="G275" s="159"/>
      <c r="H275" s="159"/>
      <c r="I275" s="162"/>
      <c r="J275" s="173">
        <f>BK275</f>
        <v>0</v>
      </c>
      <c r="K275" s="159"/>
      <c r="L275" s="164"/>
      <c r="M275" s="165"/>
      <c r="N275" s="166"/>
      <c r="O275" s="166"/>
      <c r="P275" s="167">
        <f>P276</f>
        <v>0</v>
      </c>
      <c r="Q275" s="166"/>
      <c r="R275" s="167">
        <f>R276</f>
        <v>0</v>
      </c>
      <c r="S275" s="166"/>
      <c r="T275" s="168">
        <f>T276</f>
        <v>0</v>
      </c>
      <c r="AR275" s="169" t="s">
        <v>85</v>
      </c>
      <c r="AT275" s="170" t="s">
        <v>74</v>
      </c>
      <c r="AU275" s="170" t="s">
        <v>83</v>
      </c>
      <c r="AY275" s="169" t="s">
        <v>136</v>
      </c>
      <c r="BK275" s="171">
        <f>BK276</f>
        <v>0</v>
      </c>
    </row>
    <row r="276" spans="1:65" s="2" customFormat="1" ht="16.5" customHeight="1">
      <c r="A276" s="31"/>
      <c r="B276" s="32"/>
      <c r="C276" s="174" t="s">
        <v>477</v>
      </c>
      <c r="D276" s="174" t="s">
        <v>138</v>
      </c>
      <c r="E276" s="175" t="s">
        <v>478</v>
      </c>
      <c r="F276" s="176" t="s">
        <v>479</v>
      </c>
      <c r="G276" s="177" t="s">
        <v>448</v>
      </c>
      <c r="H276" s="178">
        <v>1</v>
      </c>
      <c r="I276" s="628">
        <f>'RR - VZT'!IS29</f>
        <v>0</v>
      </c>
      <c r="J276" s="180">
        <f>ROUND(I276*H276,2)</f>
        <v>0</v>
      </c>
      <c r="K276" s="176" t="s">
        <v>1</v>
      </c>
      <c r="L276" s="36"/>
      <c r="M276" s="181" t="s">
        <v>1</v>
      </c>
      <c r="N276" s="182" t="s">
        <v>40</v>
      </c>
      <c r="O276" s="65"/>
      <c r="P276" s="183">
        <f>O276*H276</f>
        <v>0</v>
      </c>
      <c r="Q276" s="183">
        <v>0</v>
      </c>
      <c r="R276" s="183">
        <f>Q276*H276</f>
        <v>0</v>
      </c>
      <c r="S276" s="183">
        <v>0</v>
      </c>
      <c r="T276" s="184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85" t="s">
        <v>221</v>
      </c>
      <c r="AT276" s="185" t="s">
        <v>138</v>
      </c>
      <c r="AU276" s="185" t="s">
        <v>85</v>
      </c>
      <c r="AY276" s="16" t="s">
        <v>136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6" t="s">
        <v>83</v>
      </c>
      <c r="BK276" s="186">
        <f>ROUND(I276*H276,2)</f>
        <v>0</v>
      </c>
      <c r="BL276" s="16" t="s">
        <v>221</v>
      </c>
      <c r="BM276" s="185" t="s">
        <v>480</v>
      </c>
    </row>
    <row r="277" spans="1:65" s="12" customFormat="1" ht="22.9" customHeight="1">
      <c r="B277" s="158"/>
      <c r="C277" s="159"/>
      <c r="D277" s="160" t="s">
        <v>74</v>
      </c>
      <c r="E277" s="172" t="s">
        <v>481</v>
      </c>
      <c r="F277" s="172" t="s">
        <v>482</v>
      </c>
      <c r="G277" s="159"/>
      <c r="H277" s="159"/>
      <c r="I277" s="162"/>
      <c r="J277" s="173">
        <f>BK277</f>
        <v>0</v>
      </c>
      <c r="K277" s="159"/>
      <c r="L277" s="164"/>
      <c r="M277" s="165"/>
      <c r="N277" s="166"/>
      <c r="O277" s="166"/>
      <c r="P277" s="167">
        <f>SUM(P278:P291)</f>
        <v>0</v>
      </c>
      <c r="Q277" s="166"/>
      <c r="R277" s="167">
        <f>SUM(R278:R291)</f>
        <v>0.45342682000000001</v>
      </c>
      <c r="S277" s="166"/>
      <c r="T277" s="168">
        <f>SUM(T278:T291)</f>
        <v>0.487043</v>
      </c>
      <c r="AR277" s="169" t="s">
        <v>85</v>
      </c>
      <c r="AT277" s="170" t="s">
        <v>74</v>
      </c>
      <c r="AU277" s="170" t="s">
        <v>83</v>
      </c>
      <c r="AY277" s="169" t="s">
        <v>136</v>
      </c>
      <c r="BK277" s="171">
        <f>SUM(BK278:BK291)</f>
        <v>0</v>
      </c>
    </row>
    <row r="278" spans="1:65" s="2" customFormat="1" ht="33" customHeight="1">
      <c r="A278" s="31"/>
      <c r="B278" s="32"/>
      <c r="C278" s="174" t="s">
        <v>483</v>
      </c>
      <c r="D278" s="174" t="s">
        <v>138</v>
      </c>
      <c r="E278" s="175" t="s">
        <v>484</v>
      </c>
      <c r="F278" s="176" t="s">
        <v>485</v>
      </c>
      <c r="G278" s="177" t="s">
        <v>197</v>
      </c>
      <c r="H278" s="178">
        <v>12.35</v>
      </c>
      <c r="I278" s="179"/>
      <c r="J278" s="180">
        <f>ROUND(I278*H278,2)</f>
        <v>0</v>
      </c>
      <c r="K278" s="176" t="s">
        <v>1</v>
      </c>
      <c r="L278" s="36"/>
      <c r="M278" s="181" t="s">
        <v>1</v>
      </c>
      <c r="N278" s="182" t="s">
        <v>40</v>
      </c>
      <c r="O278" s="65"/>
      <c r="P278" s="183">
        <f>O278*H278</f>
        <v>0</v>
      </c>
      <c r="Q278" s="183">
        <v>1.5769999999999999E-2</v>
      </c>
      <c r="R278" s="183">
        <f>Q278*H278</f>
        <v>0.19475949999999997</v>
      </c>
      <c r="S278" s="183">
        <v>0</v>
      </c>
      <c r="T278" s="184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85" t="s">
        <v>221</v>
      </c>
      <c r="AT278" s="185" t="s">
        <v>138</v>
      </c>
      <c r="AU278" s="185" t="s">
        <v>85</v>
      </c>
      <c r="AY278" s="16" t="s">
        <v>136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16" t="s">
        <v>83</v>
      </c>
      <c r="BK278" s="186">
        <f>ROUND(I278*H278,2)</f>
        <v>0</v>
      </c>
      <c r="BL278" s="16" t="s">
        <v>221</v>
      </c>
      <c r="BM278" s="185" t="s">
        <v>486</v>
      </c>
    </row>
    <row r="279" spans="1:65" s="13" customFormat="1">
      <c r="B279" s="187"/>
      <c r="C279" s="188"/>
      <c r="D279" s="189" t="s">
        <v>145</v>
      </c>
      <c r="E279" s="190" t="s">
        <v>1</v>
      </c>
      <c r="F279" s="191" t="s">
        <v>487</v>
      </c>
      <c r="G279" s="188"/>
      <c r="H279" s="192">
        <v>12.35</v>
      </c>
      <c r="I279" s="193"/>
      <c r="J279" s="188"/>
      <c r="K279" s="188"/>
      <c r="L279" s="194"/>
      <c r="M279" s="195"/>
      <c r="N279" s="196"/>
      <c r="O279" s="196"/>
      <c r="P279" s="196"/>
      <c r="Q279" s="196"/>
      <c r="R279" s="196"/>
      <c r="S279" s="196"/>
      <c r="T279" s="197"/>
      <c r="AT279" s="198" t="s">
        <v>145</v>
      </c>
      <c r="AU279" s="198" t="s">
        <v>85</v>
      </c>
      <c r="AV279" s="13" t="s">
        <v>85</v>
      </c>
      <c r="AW279" s="13" t="s">
        <v>31</v>
      </c>
      <c r="AX279" s="13" t="s">
        <v>83</v>
      </c>
      <c r="AY279" s="198" t="s">
        <v>136</v>
      </c>
    </row>
    <row r="280" spans="1:65" s="2" customFormat="1" ht="33" customHeight="1">
      <c r="A280" s="31"/>
      <c r="B280" s="32"/>
      <c r="C280" s="174" t="s">
        <v>488</v>
      </c>
      <c r="D280" s="174" t="s">
        <v>138</v>
      </c>
      <c r="E280" s="175" t="s">
        <v>489</v>
      </c>
      <c r="F280" s="176" t="s">
        <v>490</v>
      </c>
      <c r="G280" s="177" t="s">
        <v>197</v>
      </c>
      <c r="H280" s="178">
        <v>15.6</v>
      </c>
      <c r="I280" s="179"/>
      <c r="J280" s="180">
        <f>ROUND(I280*H280,2)</f>
        <v>0</v>
      </c>
      <c r="K280" s="176" t="s">
        <v>1</v>
      </c>
      <c r="L280" s="36"/>
      <c r="M280" s="181" t="s">
        <v>1</v>
      </c>
      <c r="N280" s="182" t="s">
        <v>40</v>
      </c>
      <c r="O280" s="65"/>
      <c r="P280" s="183">
        <f>O280*H280</f>
        <v>0</v>
      </c>
      <c r="Q280" s="183">
        <v>1.6080000000000001E-2</v>
      </c>
      <c r="R280" s="183">
        <f>Q280*H280</f>
        <v>0.25084800000000002</v>
      </c>
      <c r="S280" s="183">
        <v>0</v>
      </c>
      <c r="T280" s="184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85" t="s">
        <v>221</v>
      </c>
      <c r="AT280" s="185" t="s">
        <v>138</v>
      </c>
      <c r="AU280" s="185" t="s">
        <v>85</v>
      </c>
      <c r="AY280" s="16" t="s">
        <v>136</v>
      </c>
      <c r="BE280" s="186">
        <f>IF(N280="základní",J280,0)</f>
        <v>0</v>
      </c>
      <c r="BF280" s="186">
        <f>IF(N280="snížená",J280,0)</f>
        <v>0</v>
      </c>
      <c r="BG280" s="186">
        <f>IF(N280="zákl. přenesená",J280,0)</f>
        <v>0</v>
      </c>
      <c r="BH280" s="186">
        <f>IF(N280="sníž. přenesená",J280,0)</f>
        <v>0</v>
      </c>
      <c r="BI280" s="186">
        <f>IF(N280="nulová",J280,0)</f>
        <v>0</v>
      </c>
      <c r="BJ280" s="16" t="s">
        <v>83</v>
      </c>
      <c r="BK280" s="186">
        <f>ROUND(I280*H280,2)</f>
        <v>0</v>
      </c>
      <c r="BL280" s="16" t="s">
        <v>221</v>
      </c>
      <c r="BM280" s="185" t="s">
        <v>491</v>
      </c>
    </row>
    <row r="281" spans="1:65" s="13" customFormat="1">
      <c r="B281" s="187"/>
      <c r="C281" s="188"/>
      <c r="D281" s="189" t="s">
        <v>145</v>
      </c>
      <c r="E281" s="190" t="s">
        <v>1</v>
      </c>
      <c r="F281" s="191" t="s">
        <v>492</v>
      </c>
      <c r="G281" s="188"/>
      <c r="H281" s="192">
        <v>15.6</v>
      </c>
      <c r="I281" s="193"/>
      <c r="J281" s="188"/>
      <c r="K281" s="188"/>
      <c r="L281" s="194"/>
      <c r="M281" s="195"/>
      <c r="N281" s="196"/>
      <c r="O281" s="196"/>
      <c r="P281" s="196"/>
      <c r="Q281" s="196"/>
      <c r="R281" s="196"/>
      <c r="S281" s="196"/>
      <c r="T281" s="197"/>
      <c r="AT281" s="198" t="s">
        <v>145</v>
      </c>
      <c r="AU281" s="198" t="s">
        <v>85</v>
      </c>
      <c r="AV281" s="13" t="s">
        <v>85</v>
      </c>
      <c r="AW281" s="13" t="s">
        <v>31</v>
      </c>
      <c r="AX281" s="13" t="s">
        <v>83</v>
      </c>
      <c r="AY281" s="198" t="s">
        <v>136</v>
      </c>
    </row>
    <row r="282" spans="1:65" s="2" customFormat="1" ht="16.5" customHeight="1">
      <c r="A282" s="31"/>
      <c r="B282" s="32"/>
      <c r="C282" s="174" t="s">
        <v>493</v>
      </c>
      <c r="D282" s="174" t="s">
        <v>138</v>
      </c>
      <c r="E282" s="175" t="s">
        <v>494</v>
      </c>
      <c r="F282" s="176" t="s">
        <v>495</v>
      </c>
      <c r="G282" s="177" t="s">
        <v>197</v>
      </c>
      <c r="H282" s="178">
        <v>27.95</v>
      </c>
      <c r="I282" s="179"/>
      <c r="J282" s="180">
        <f>ROUND(I282*H282,2)</f>
        <v>0</v>
      </c>
      <c r="K282" s="176" t="s">
        <v>142</v>
      </c>
      <c r="L282" s="36"/>
      <c r="M282" s="181" t="s">
        <v>1</v>
      </c>
      <c r="N282" s="182" t="s">
        <v>40</v>
      </c>
      <c r="O282" s="65"/>
      <c r="P282" s="183">
        <f>O282*H282</f>
        <v>0</v>
      </c>
      <c r="Q282" s="183">
        <v>1E-4</v>
      </c>
      <c r="R282" s="183">
        <f>Q282*H282</f>
        <v>2.7950000000000002E-3</v>
      </c>
      <c r="S282" s="183">
        <v>0</v>
      </c>
      <c r="T282" s="184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85" t="s">
        <v>221</v>
      </c>
      <c r="AT282" s="185" t="s">
        <v>138</v>
      </c>
      <c r="AU282" s="185" t="s">
        <v>85</v>
      </c>
      <c r="AY282" s="16" t="s">
        <v>136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16" t="s">
        <v>83</v>
      </c>
      <c r="BK282" s="186">
        <f>ROUND(I282*H282,2)</f>
        <v>0</v>
      </c>
      <c r="BL282" s="16" t="s">
        <v>221</v>
      </c>
      <c r="BM282" s="185" t="s">
        <v>496</v>
      </c>
    </row>
    <row r="283" spans="1:65" s="13" customFormat="1">
      <c r="B283" s="187"/>
      <c r="C283" s="188"/>
      <c r="D283" s="189" t="s">
        <v>145</v>
      </c>
      <c r="E283" s="190" t="s">
        <v>1</v>
      </c>
      <c r="F283" s="191" t="s">
        <v>497</v>
      </c>
      <c r="G283" s="188"/>
      <c r="H283" s="192">
        <v>27.95</v>
      </c>
      <c r="I283" s="193"/>
      <c r="J283" s="188"/>
      <c r="K283" s="188"/>
      <c r="L283" s="194"/>
      <c r="M283" s="195"/>
      <c r="N283" s="196"/>
      <c r="O283" s="196"/>
      <c r="P283" s="196"/>
      <c r="Q283" s="196"/>
      <c r="R283" s="196"/>
      <c r="S283" s="196"/>
      <c r="T283" s="197"/>
      <c r="AT283" s="198" t="s">
        <v>145</v>
      </c>
      <c r="AU283" s="198" t="s">
        <v>85</v>
      </c>
      <c r="AV283" s="13" t="s">
        <v>85</v>
      </c>
      <c r="AW283" s="13" t="s">
        <v>31</v>
      </c>
      <c r="AX283" s="13" t="s">
        <v>83</v>
      </c>
      <c r="AY283" s="198" t="s">
        <v>136</v>
      </c>
    </row>
    <row r="284" spans="1:65" s="2" customFormat="1" ht="16.5" customHeight="1">
      <c r="A284" s="31"/>
      <c r="B284" s="32"/>
      <c r="C284" s="174" t="s">
        <v>498</v>
      </c>
      <c r="D284" s="174" t="s">
        <v>138</v>
      </c>
      <c r="E284" s="175" t="s">
        <v>499</v>
      </c>
      <c r="F284" s="176" t="s">
        <v>500</v>
      </c>
      <c r="G284" s="177" t="s">
        <v>197</v>
      </c>
      <c r="H284" s="178">
        <v>27.95</v>
      </c>
      <c r="I284" s="179"/>
      <c r="J284" s="180">
        <f>ROUND(I284*H284,2)</f>
        <v>0</v>
      </c>
      <c r="K284" s="176" t="s">
        <v>142</v>
      </c>
      <c r="L284" s="36"/>
      <c r="M284" s="181" t="s">
        <v>1</v>
      </c>
      <c r="N284" s="182" t="s">
        <v>40</v>
      </c>
      <c r="O284" s="65"/>
      <c r="P284" s="183">
        <f>O284*H284</f>
        <v>0</v>
      </c>
      <c r="Q284" s="183">
        <v>0</v>
      </c>
      <c r="R284" s="183">
        <f>Q284*H284</f>
        <v>0</v>
      </c>
      <c r="S284" s="183">
        <v>0</v>
      </c>
      <c r="T284" s="184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85" t="s">
        <v>221</v>
      </c>
      <c r="AT284" s="185" t="s">
        <v>138</v>
      </c>
      <c r="AU284" s="185" t="s">
        <v>85</v>
      </c>
      <c r="AY284" s="16" t="s">
        <v>136</v>
      </c>
      <c r="BE284" s="186">
        <f>IF(N284="základní",J284,0)</f>
        <v>0</v>
      </c>
      <c r="BF284" s="186">
        <f>IF(N284="snížená",J284,0)</f>
        <v>0</v>
      </c>
      <c r="BG284" s="186">
        <f>IF(N284="zákl. přenesená",J284,0)</f>
        <v>0</v>
      </c>
      <c r="BH284" s="186">
        <f>IF(N284="sníž. přenesená",J284,0)</f>
        <v>0</v>
      </c>
      <c r="BI284" s="186">
        <f>IF(N284="nulová",J284,0)</f>
        <v>0</v>
      </c>
      <c r="BJ284" s="16" t="s">
        <v>83</v>
      </c>
      <c r="BK284" s="186">
        <f>ROUND(I284*H284,2)</f>
        <v>0</v>
      </c>
      <c r="BL284" s="16" t="s">
        <v>221</v>
      </c>
      <c r="BM284" s="185" t="s">
        <v>501</v>
      </c>
    </row>
    <row r="285" spans="1:65" s="2" customFormat="1" ht="24.2" customHeight="1">
      <c r="A285" s="31"/>
      <c r="B285" s="32"/>
      <c r="C285" s="210" t="s">
        <v>502</v>
      </c>
      <c r="D285" s="210" t="s">
        <v>391</v>
      </c>
      <c r="E285" s="211" t="s">
        <v>503</v>
      </c>
      <c r="F285" s="212" t="s">
        <v>504</v>
      </c>
      <c r="G285" s="213" t="s">
        <v>197</v>
      </c>
      <c r="H285" s="214">
        <v>31.402000000000001</v>
      </c>
      <c r="I285" s="215"/>
      <c r="J285" s="216">
        <f>ROUND(I285*H285,2)</f>
        <v>0</v>
      </c>
      <c r="K285" s="212" t="s">
        <v>1</v>
      </c>
      <c r="L285" s="217"/>
      <c r="M285" s="218" t="s">
        <v>1</v>
      </c>
      <c r="N285" s="219" t="s">
        <v>40</v>
      </c>
      <c r="O285" s="65"/>
      <c r="P285" s="183">
        <f>O285*H285</f>
        <v>0</v>
      </c>
      <c r="Q285" s="183">
        <v>1.6000000000000001E-4</v>
      </c>
      <c r="R285" s="183">
        <f>Q285*H285</f>
        <v>5.0243200000000005E-3</v>
      </c>
      <c r="S285" s="183">
        <v>0</v>
      </c>
      <c r="T285" s="184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85" t="s">
        <v>298</v>
      </c>
      <c r="AT285" s="185" t="s">
        <v>391</v>
      </c>
      <c r="AU285" s="185" t="s">
        <v>85</v>
      </c>
      <c r="AY285" s="16" t="s">
        <v>136</v>
      </c>
      <c r="BE285" s="186">
        <f>IF(N285="základní",J285,0)</f>
        <v>0</v>
      </c>
      <c r="BF285" s="186">
        <f>IF(N285="snížená",J285,0)</f>
        <v>0</v>
      </c>
      <c r="BG285" s="186">
        <f>IF(N285="zákl. přenesená",J285,0)</f>
        <v>0</v>
      </c>
      <c r="BH285" s="186">
        <f>IF(N285="sníž. přenesená",J285,0)</f>
        <v>0</v>
      </c>
      <c r="BI285" s="186">
        <f>IF(N285="nulová",J285,0)</f>
        <v>0</v>
      </c>
      <c r="BJ285" s="16" t="s">
        <v>83</v>
      </c>
      <c r="BK285" s="186">
        <f>ROUND(I285*H285,2)</f>
        <v>0</v>
      </c>
      <c r="BL285" s="16" t="s">
        <v>221</v>
      </c>
      <c r="BM285" s="185" t="s">
        <v>505</v>
      </c>
    </row>
    <row r="286" spans="1:65" s="13" customFormat="1">
      <c r="B286" s="187"/>
      <c r="C286" s="188"/>
      <c r="D286" s="189" t="s">
        <v>145</v>
      </c>
      <c r="E286" s="188"/>
      <c r="F286" s="191" t="s">
        <v>506</v>
      </c>
      <c r="G286" s="188"/>
      <c r="H286" s="192">
        <v>31.402000000000001</v>
      </c>
      <c r="I286" s="193"/>
      <c r="J286" s="188"/>
      <c r="K286" s="188"/>
      <c r="L286" s="194"/>
      <c r="M286" s="195"/>
      <c r="N286" s="196"/>
      <c r="O286" s="196"/>
      <c r="P286" s="196"/>
      <c r="Q286" s="196"/>
      <c r="R286" s="196"/>
      <c r="S286" s="196"/>
      <c r="T286" s="197"/>
      <c r="AT286" s="198" t="s">
        <v>145</v>
      </c>
      <c r="AU286" s="198" t="s">
        <v>85</v>
      </c>
      <c r="AV286" s="13" t="s">
        <v>85</v>
      </c>
      <c r="AW286" s="13" t="s">
        <v>4</v>
      </c>
      <c r="AX286" s="13" t="s">
        <v>83</v>
      </c>
      <c r="AY286" s="198" t="s">
        <v>136</v>
      </c>
    </row>
    <row r="287" spans="1:65" s="2" customFormat="1" ht="21.75" customHeight="1">
      <c r="A287" s="31"/>
      <c r="B287" s="32"/>
      <c r="C287" s="174" t="s">
        <v>507</v>
      </c>
      <c r="D287" s="174" t="s">
        <v>138</v>
      </c>
      <c r="E287" s="175" t="s">
        <v>508</v>
      </c>
      <c r="F287" s="176" t="s">
        <v>509</v>
      </c>
      <c r="G287" s="177" t="s">
        <v>197</v>
      </c>
      <c r="H287" s="178">
        <v>3.95</v>
      </c>
      <c r="I287" s="179"/>
      <c r="J287" s="180">
        <f>ROUND(I287*H287,2)</f>
        <v>0</v>
      </c>
      <c r="K287" s="176" t="s">
        <v>142</v>
      </c>
      <c r="L287" s="36"/>
      <c r="M287" s="181" t="s">
        <v>1</v>
      </c>
      <c r="N287" s="182" t="s">
        <v>40</v>
      </c>
      <c r="O287" s="65"/>
      <c r="P287" s="183">
        <f>O287*H287</f>
        <v>0</v>
      </c>
      <c r="Q287" s="183">
        <v>0</v>
      </c>
      <c r="R287" s="183">
        <f>Q287*H287</f>
        <v>0</v>
      </c>
      <c r="S287" s="183">
        <v>0</v>
      </c>
      <c r="T287" s="184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85" t="s">
        <v>221</v>
      </c>
      <c r="AT287" s="185" t="s">
        <v>138</v>
      </c>
      <c r="AU287" s="185" t="s">
        <v>85</v>
      </c>
      <c r="AY287" s="16" t="s">
        <v>136</v>
      </c>
      <c r="BE287" s="186">
        <f>IF(N287="základní",J287,0)</f>
        <v>0</v>
      </c>
      <c r="BF287" s="186">
        <f>IF(N287="snížená",J287,0)</f>
        <v>0</v>
      </c>
      <c r="BG287" s="186">
        <f>IF(N287="zákl. přenesená",J287,0)</f>
        <v>0</v>
      </c>
      <c r="BH287" s="186">
        <f>IF(N287="sníž. přenesená",J287,0)</f>
        <v>0</v>
      </c>
      <c r="BI287" s="186">
        <f>IF(N287="nulová",J287,0)</f>
        <v>0</v>
      </c>
      <c r="BJ287" s="16" t="s">
        <v>83</v>
      </c>
      <c r="BK287" s="186">
        <f>ROUND(I287*H287,2)</f>
        <v>0</v>
      </c>
      <c r="BL287" s="16" t="s">
        <v>221</v>
      </c>
      <c r="BM287" s="185" t="s">
        <v>510</v>
      </c>
    </row>
    <row r="288" spans="1:65" s="13" customFormat="1">
      <c r="B288" s="187"/>
      <c r="C288" s="188"/>
      <c r="D288" s="189" t="s">
        <v>145</v>
      </c>
      <c r="E288" s="190" t="s">
        <v>1</v>
      </c>
      <c r="F288" s="191" t="s">
        <v>511</v>
      </c>
      <c r="G288" s="188"/>
      <c r="H288" s="192">
        <v>3.95</v>
      </c>
      <c r="I288" s="193"/>
      <c r="J288" s="188"/>
      <c r="K288" s="188"/>
      <c r="L288" s="194"/>
      <c r="M288" s="195"/>
      <c r="N288" s="196"/>
      <c r="O288" s="196"/>
      <c r="P288" s="196"/>
      <c r="Q288" s="196"/>
      <c r="R288" s="196"/>
      <c r="S288" s="196"/>
      <c r="T288" s="197"/>
      <c r="AT288" s="198" t="s">
        <v>145</v>
      </c>
      <c r="AU288" s="198" t="s">
        <v>85</v>
      </c>
      <c r="AV288" s="13" t="s">
        <v>85</v>
      </c>
      <c r="AW288" s="13" t="s">
        <v>31</v>
      </c>
      <c r="AX288" s="13" t="s">
        <v>83</v>
      </c>
      <c r="AY288" s="198" t="s">
        <v>136</v>
      </c>
    </row>
    <row r="289" spans="1:65" s="2" customFormat="1" ht="24.2" customHeight="1">
      <c r="A289" s="31"/>
      <c r="B289" s="32"/>
      <c r="C289" s="174" t="s">
        <v>512</v>
      </c>
      <c r="D289" s="174" t="s">
        <v>138</v>
      </c>
      <c r="E289" s="175" t="s">
        <v>513</v>
      </c>
      <c r="F289" s="176" t="s">
        <v>514</v>
      </c>
      <c r="G289" s="177" t="s">
        <v>197</v>
      </c>
      <c r="H289" s="178">
        <v>28.3</v>
      </c>
      <c r="I289" s="179"/>
      <c r="J289" s="180">
        <f>ROUND(I289*H289,2)</f>
        <v>0</v>
      </c>
      <c r="K289" s="176" t="s">
        <v>142</v>
      </c>
      <c r="L289" s="36"/>
      <c r="M289" s="181" t="s">
        <v>1</v>
      </c>
      <c r="N289" s="182" t="s">
        <v>40</v>
      </c>
      <c r="O289" s="65"/>
      <c r="P289" s="183">
        <f>O289*H289</f>
        <v>0</v>
      </c>
      <c r="Q289" s="183">
        <v>0</v>
      </c>
      <c r="R289" s="183">
        <f>Q289*H289</f>
        <v>0</v>
      </c>
      <c r="S289" s="183">
        <v>1.721E-2</v>
      </c>
      <c r="T289" s="184">
        <f>S289*H289</f>
        <v>0.487043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85" t="s">
        <v>221</v>
      </c>
      <c r="AT289" s="185" t="s">
        <v>138</v>
      </c>
      <c r="AU289" s="185" t="s">
        <v>85</v>
      </c>
      <c r="AY289" s="16" t="s">
        <v>136</v>
      </c>
      <c r="BE289" s="186">
        <f>IF(N289="základní",J289,0)</f>
        <v>0</v>
      </c>
      <c r="BF289" s="186">
        <f>IF(N289="snížená",J289,0)</f>
        <v>0</v>
      </c>
      <c r="BG289" s="186">
        <f>IF(N289="zákl. přenesená",J289,0)</f>
        <v>0</v>
      </c>
      <c r="BH289" s="186">
        <f>IF(N289="sníž. přenesená",J289,0)</f>
        <v>0</v>
      </c>
      <c r="BI289" s="186">
        <f>IF(N289="nulová",J289,0)</f>
        <v>0</v>
      </c>
      <c r="BJ289" s="16" t="s">
        <v>83</v>
      </c>
      <c r="BK289" s="186">
        <f>ROUND(I289*H289,2)</f>
        <v>0</v>
      </c>
      <c r="BL289" s="16" t="s">
        <v>221</v>
      </c>
      <c r="BM289" s="185" t="s">
        <v>515</v>
      </c>
    </row>
    <row r="290" spans="1:65" s="13" customFormat="1">
      <c r="B290" s="187"/>
      <c r="C290" s="188"/>
      <c r="D290" s="189" t="s">
        <v>145</v>
      </c>
      <c r="E290" s="190" t="s">
        <v>1</v>
      </c>
      <c r="F290" s="191" t="s">
        <v>516</v>
      </c>
      <c r="G290" s="188"/>
      <c r="H290" s="192">
        <v>28.3</v>
      </c>
      <c r="I290" s="193"/>
      <c r="J290" s="188"/>
      <c r="K290" s="188"/>
      <c r="L290" s="194"/>
      <c r="M290" s="195"/>
      <c r="N290" s="196"/>
      <c r="O290" s="196"/>
      <c r="P290" s="196"/>
      <c r="Q290" s="196"/>
      <c r="R290" s="196"/>
      <c r="S290" s="196"/>
      <c r="T290" s="197"/>
      <c r="AT290" s="198" t="s">
        <v>145</v>
      </c>
      <c r="AU290" s="198" t="s">
        <v>85</v>
      </c>
      <c r="AV290" s="13" t="s">
        <v>85</v>
      </c>
      <c r="AW290" s="13" t="s">
        <v>31</v>
      </c>
      <c r="AX290" s="13" t="s">
        <v>83</v>
      </c>
      <c r="AY290" s="198" t="s">
        <v>136</v>
      </c>
    </row>
    <row r="291" spans="1:65" s="2" customFormat="1" ht="24.2" customHeight="1">
      <c r="A291" s="31"/>
      <c r="B291" s="32"/>
      <c r="C291" s="174" t="s">
        <v>517</v>
      </c>
      <c r="D291" s="174" t="s">
        <v>138</v>
      </c>
      <c r="E291" s="175" t="s">
        <v>518</v>
      </c>
      <c r="F291" s="176" t="s">
        <v>519</v>
      </c>
      <c r="G291" s="177" t="s">
        <v>423</v>
      </c>
      <c r="H291" s="220"/>
      <c r="I291" s="179"/>
      <c r="J291" s="180">
        <f>ROUND(I291*H291,2)</f>
        <v>0</v>
      </c>
      <c r="K291" s="176" t="s">
        <v>142</v>
      </c>
      <c r="L291" s="36"/>
      <c r="M291" s="181" t="s">
        <v>1</v>
      </c>
      <c r="N291" s="182" t="s">
        <v>40</v>
      </c>
      <c r="O291" s="65"/>
      <c r="P291" s="183">
        <f>O291*H291</f>
        <v>0</v>
      </c>
      <c r="Q291" s="183">
        <v>0</v>
      </c>
      <c r="R291" s="183">
        <f>Q291*H291</f>
        <v>0</v>
      </c>
      <c r="S291" s="183">
        <v>0</v>
      </c>
      <c r="T291" s="184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85" t="s">
        <v>221</v>
      </c>
      <c r="AT291" s="185" t="s">
        <v>138</v>
      </c>
      <c r="AU291" s="185" t="s">
        <v>85</v>
      </c>
      <c r="AY291" s="16" t="s">
        <v>136</v>
      </c>
      <c r="BE291" s="186">
        <f>IF(N291="základní",J291,0)</f>
        <v>0</v>
      </c>
      <c r="BF291" s="186">
        <f>IF(N291="snížená",J291,0)</f>
        <v>0</v>
      </c>
      <c r="BG291" s="186">
        <f>IF(N291="zákl. přenesená",J291,0)</f>
        <v>0</v>
      </c>
      <c r="BH291" s="186">
        <f>IF(N291="sníž. přenesená",J291,0)</f>
        <v>0</v>
      </c>
      <c r="BI291" s="186">
        <f>IF(N291="nulová",J291,0)</f>
        <v>0</v>
      </c>
      <c r="BJ291" s="16" t="s">
        <v>83</v>
      </c>
      <c r="BK291" s="186">
        <f>ROUND(I291*H291,2)</f>
        <v>0</v>
      </c>
      <c r="BL291" s="16" t="s">
        <v>221</v>
      </c>
      <c r="BM291" s="185" t="s">
        <v>520</v>
      </c>
    </row>
    <row r="292" spans="1:65" s="12" customFormat="1" ht="22.9" customHeight="1">
      <c r="B292" s="158"/>
      <c r="C292" s="159"/>
      <c r="D292" s="160" t="s">
        <v>74</v>
      </c>
      <c r="E292" s="172" t="s">
        <v>521</v>
      </c>
      <c r="F292" s="172" t="s">
        <v>522</v>
      </c>
      <c r="G292" s="159"/>
      <c r="H292" s="159"/>
      <c r="I292" s="162"/>
      <c r="J292" s="173">
        <f>BK292</f>
        <v>0</v>
      </c>
      <c r="K292" s="159"/>
      <c r="L292" s="164"/>
      <c r="M292" s="165"/>
      <c r="N292" s="166"/>
      <c r="O292" s="166"/>
      <c r="P292" s="167">
        <f>SUM(P293:P308)</f>
        <v>0</v>
      </c>
      <c r="Q292" s="166"/>
      <c r="R292" s="167">
        <f>SUM(R293:R308)</f>
        <v>0</v>
      </c>
      <c r="S292" s="166"/>
      <c r="T292" s="168">
        <f>SUM(T293:T308)</f>
        <v>0.30462900000000004</v>
      </c>
      <c r="AR292" s="169" t="s">
        <v>85</v>
      </c>
      <c r="AT292" s="170" t="s">
        <v>74</v>
      </c>
      <c r="AU292" s="170" t="s">
        <v>83</v>
      </c>
      <c r="AY292" s="169" t="s">
        <v>136</v>
      </c>
      <c r="BK292" s="171">
        <f>SUM(BK293:BK308)</f>
        <v>0</v>
      </c>
    </row>
    <row r="293" spans="1:65" s="2" customFormat="1" ht="37.9" customHeight="1">
      <c r="A293" s="31"/>
      <c r="B293" s="32"/>
      <c r="C293" s="174" t="s">
        <v>523</v>
      </c>
      <c r="D293" s="174" t="s">
        <v>138</v>
      </c>
      <c r="E293" s="175" t="s">
        <v>524</v>
      </c>
      <c r="F293" s="176" t="s">
        <v>525</v>
      </c>
      <c r="G293" s="177" t="s">
        <v>437</v>
      </c>
      <c r="H293" s="178">
        <v>4</v>
      </c>
      <c r="I293" s="179"/>
      <c r="J293" s="180">
        <f>ROUND(I293*H293,2)</f>
        <v>0</v>
      </c>
      <c r="K293" s="176" t="s">
        <v>1</v>
      </c>
      <c r="L293" s="36"/>
      <c r="M293" s="181" t="s">
        <v>1</v>
      </c>
      <c r="N293" s="182" t="s">
        <v>40</v>
      </c>
      <c r="O293" s="65"/>
      <c r="P293" s="183">
        <f>O293*H293</f>
        <v>0</v>
      </c>
      <c r="Q293" s="183">
        <v>0</v>
      </c>
      <c r="R293" s="183">
        <f>Q293*H293</f>
        <v>0</v>
      </c>
      <c r="S293" s="183">
        <v>0</v>
      </c>
      <c r="T293" s="184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85" t="s">
        <v>221</v>
      </c>
      <c r="AT293" s="185" t="s">
        <v>138</v>
      </c>
      <c r="AU293" s="185" t="s">
        <v>85</v>
      </c>
      <c r="AY293" s="16" t="s">
        <v>136</v>
      </c>
      <c r="BE293" s="186">
        <f>IF(N293="základní",J293,0)</f>
        <v>0</v>
      </c>
      <c r="BF293" s="186">
        <f>IF(N293="snížená",J293,0)</f>
        <v>0</v>
      </c>
      <c r="BG293" s="186">
        <f>IF(N293="zákl. přenesená",J293,0)</f>
        <v>0</v>
      </c>
      <c r="BH293" s="186">
        <f>IF(N293="sníž. přenesená",J293,0)</f>
        <v>0</v>
      </c>
      <c r="BI293" s="186">
        <f>IF(N293="nulová",J293,0)</f>
        <v>0</v>
      </c>
      <c r="BJ293" s="16" t="s">
        <v>83</v>
      </c>
      <c r="BK293" s="186">
        <f>ROUND(I293*H293,2)</f>
        <v>0</v>
      </c>
      <c r="BL293" s="16" t="s">
        <v>221</v>
      </c>
      <c r="BM293" s="185" t="s">
        <v>526</v>
      </c>
    </row>
    <row r="294" spans="1:65" s="13" customFormat="1">
      <c r="B294" s="187"/>
      <c r="C294" s="188"/>
      <c r="D294" s="189" t="s">
        <v>145</v>
      </c>
      <c r="E294" s="190" t="s">
        <v>1</v>
      </c>
      <c r="F294" s="191" t="s">
        <v>527</v>
      </c>
      <c r="G294" s="188"/>
      <c r="H294" s="192">
        <v>4</v>
      </c>
      <c r="I294" s="193"/>
      <c r="J294" s="188"/>
      <c r="K294" s="188"/>
      <c r="L294" s="194"/>
      <c r="M294" s="195"/>
      <c r="N294" s="196"/>
      <c r="O294" s="196"/>
      <c r="P294" s="196"/>
      <c r="Q294" s="196"/>
      <c r="R294" s="196"/>
      <c r="S294" s="196"/>
      <c r="T294" s="197"/>
      <c r="AT294" s="198" t="s">
        <v>145</v>
      </c>
      <c r="AU294" s="198" t="s">
        <v>85</v>
      </c>
      <c r="AV294" s="13" t="s">
        <v>85</v>
      </c>
      <c r="AW294" s="13" t="s">
        <v>31</v>
      </c>
      <c r="AX294" s="13" t="s">
        <v>83</v>
      </c>
      <c r="AY294" s="198" t="s">
        <v>136</v>
      </c>
    </row>
    <row r="295" spans="1:65" s="2" customFormat="1" ht="16.5" customHeight="1">
      <c r="A295" s="31"/>
      <c r="B295" s="32"/>
      <c r="C295" s="174" t="s">
        <v>528</v>
      </c>
      <c r="D295" s="174" t="s">
        <v>138</v>
      </c>
      <c r="E295" s="175" t="s">
        <v>529</v>
      </c>
      <c r="F295" s="176" t="s">
        <v>530</v>
      </c>
      <c r="G295" s="177" t="s">
        <v>437</v>
      </c>
      <c r="H295" s="178">
        <v>2</v>
      </c>
      <c r="I295" s="179"/>
      <c r="J295" s="180">
        <f>ROUND(I295*H295,2)</f>
        <v>0</v>
      </c>
      <c r="K295" s="176" t="s">
        <v>1</v>
      </c>
      <c r="L295" s="36"/>
      <c r="M295" s="181" t="s">
        <v>1</v>
      </c>
      <c r="N295" s="182" t="s">
        <v>40</v>
      </c>
      <c r="O295" s="65"/>
      <c r="P295" s="183">
        <f>O295*H295</f>
        <v>0</v>
      </c>
      <c r="Q295" s="183">
        <v>0</v>
      </c>
      <c r="R295" s="183">
        <f>Q295*H295</f>
        <v>0</v>
      </c>
      <c r="S295" s="183">
        <v>0</v>
      </c>
      <c r="T295" s="184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85" t="s">
        <v>221</v>
      </c>
      <c r="AT295" s="185" t="s">
        <v>138</v>
      </c>
      <c r="AU295" s="185" t="s">
        <v>85</v>
      </c>
      <c r="AY295" s="16" t="s">
        <v>136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16" t="s">
        <v>83</v>
      </c>
      <c r="BK295" s="186">
        <f>ROUND(I295*H295,2)</f>
        <v>0</v>
      </c>
      <c r="BL295" s="16" t="s">
        <v>221</v>
      </c>
      <c r="BM295" s="185" t="s">
        <v>531</v>
      </c>
    </row>
    <row r="296" spans="1:65" s="13" customFormat="1">
      <c r="B296" s="187"/>
      <c r="C296" s="188"/>
      <c r="D296" s="189" t="s">
        <v>145</v>
      </c>
      <c r="E296" s="190" t="s">
        <v>1</v>
      </c>
      <c r="F296" s="191" t="s">
        <v>532</v>
      </c>
      <c r="G296" s="188"/>
      <c r="H296" s="192">
        <v>2</v>
      </c>
      <c r="I296" s="193"/>
      <c r="J296" s="188"/>
      <c r="K296" s="188"/>
      <c r="L296" s="194"/>
      <c r="M296" s="195"/>
      <c r="N296" s="196"/>
      <c r="O296" s="196"/>
      <c r="P296" s="196"/>
      <c r="Q296" s="196"/>
      <c r="R296" s="196"/>
      <c r="S296" s="196"/>
      <c r="T296" s="197"/>
      <c r="AT296" s="198" t="s">
        <v>145</v>
      </c>
      <c r="AU296" s="198" t="s">
        <v>85</v>
      </c>
      <c r="AV296" s="13" t="s">
        <v>85</v>
      </c>
      <c r="AW296" s="13" t="s">
        <v>31</v>
      </c>
      <c r="AX296" s="13" t="s">
        <v>83</v>
      </c>
      <c r="AY296" s="198" t="s">
        <v>136</v>
      </c>
    </row>
    <row r="297" spans="1:65" s="2" customFormat="1" ht="16.5" customHeight="1">
      <c r="A297" s="31"/>
      <c r="B297" s="32"/>
      <c r="C297" s="174" t="s">
        <v>533</v>
      </c>
      <c r="D297" s="174" t="s">
        <v>138</v>
      </c>
      <c r="E297" s="175" t="s">
        <v>534</v>
      </c>
      <c r="F297" s="176" t="s">
        <v>535</v>
      </c>
      <c r="G297" s="177" t="s">
        <v>437</v>
      </c>
      <c r="H297" s="178">
        <v>2</v>
      </c>
      <c r="I297" s="179"/>
      <c r="J297" s="180">
        <f>ROUND(I297*H297,2)</f>
        <v>0</v>
      </c>
      <c r="K297" s="176" t="s">
        <v>1</v>
      </c>
      <c r="L297" s="36"/>
      <c r="M297" s="181" t="s">
        <v>1</v>
      </c>
      <c r="N297" s="182" t="s">
        <v>40</v>
      </c>
      <c r="O297" s="65"/>
      <c r="P297" s="183">
        <f>O297*H297</f>
        <v>0</v>
      </c>
      <c r="Q297" s="183">
        <v>0</v>
      </c>
      <c r="R297" s="183">
        <f>Q297*H297</f>
        <v>0</v>
      </c>
      <c r="S297" s="183">
        <v>0</v>
      </c>
      <c r="T297" s="184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85" t="s">
        <v>221</v>
      </c>
      <c r="AT297" s="185" t="s">
        <v>138</v>
      </c>
      <c r="AU297" s="185" t="s">
        <v>85</v>
      </c>
      <c r="AY297" s="16" t="s">
        <v>136</v>
      </c>
      <c r="BE297" s="186">
        <f>IF(N297="základní",J297,0)</f>
        <v>0</v>
      </c>
      <c r="BF297" s="186">
        <f>IF(N297="snížená",J297,0)</f>
        <v>0</v>
      </c>
      <c r="BG297" s="186">
        <f>IF(N297="zákl. přenesená",J297,0)</f>
        <v>0</v>
      </c>
      <c r="BH297" s="186">
        <f>IF(N297="sníž. přenesená",J297,0)</f>
        <v>0</v>
      </c>
      <c r="BI297" s="186">
        <f>IF(N297="nulová",J297,0)</f>
        <v>0</v>
      </c>
      <c r="BJ297" s="16" t="s">
        <v>83</v>
      </c>
      <c r="BK297" s="186">
        <f>ROUND(I297*H297,2)</f>
        <v>0</v>
      </c>
      <c r="BL297" s="16" t="s">
        <v>221</v>
      </c>
      <c r="BM297" s="185" t="s">
        <v>536</v>
      </c>
    </row>
    <row r="298" spans="1:65" s="13" customFormat="1">
      <c r="B298" s="187"/>
      <c r="C298" s="188"/>
      <c r="D298" s="189" t="s">
        <v>145</v>
      </c>
      <c r="E298" s="190" t="s">
        <v>1</v>
      </c>
      <c r="F298" s="191" t="s">
        <v>537</v>
      </c>
      <c r="G298" s="188"/>
      <c r="H298" s="192">
        <v>2</v>
      </c>
      <c r="I298" s="193"/>
      <c r="J298" s="188"/>
      <c r="K298" s="188"/>
      <c r="L298" s="194"/>
      <c r="M298" s="195"/>
      <c r="N298" s="196"/>
      <c r="O298" s="196"/>
      <c r="P298" s="196"/>
      <c r="Q298" s="196"/>
      <c r="R298" s="196"/>
      <c r="S298" s="196"/>
      <c r="T298" s="197"/>
      <c r="AT298" s="198" t="s">
        <v>145</v>
      </c>
      <c r="AU298" s="198" t="s">
        <v>85</v>
      </c>
      <c r="AV298" s="13" t="s">
        <v>85</v>
      </c>
      <c r="AW298" s="13" t="s">
        <v>31</v>
      </c>
      <c r="AX298" s="13" t="s">
        <v>83</v>
      </c>
      <c r="AY298" s="198" t="s">
        <v>136</v>
      </c>
    </row>
    <row r="299" spans="1:65" s="2" customFormat="1" ht="16.5" customHeight="1">
      <c r="A299" s="31"/>
      <c r="B299" s="32"/>
      <c r="C299" s="174" t="s">
        <v>538</v>
      </c>
      <c r="D299" s="174" t="s">
        <v>138</v>
      </c>
      <c r="E299" s="175" t="s">
        <v>539</v>
      </c>
      <c r="F299" s="176" t="s">
        <v>540</v>
      </c>
      <c r="G299" s="177" t="s">
        <v>437</v>
      </c>
      <c r="H299" s="178">
        <v>2</v>
      </c>
      <c r="I299" s="179"/>
      <c r="J299" s="180">
        <f>ROUND(I299*H299,2)</f>
        <v>0</v>
      </c>
      <c r="K299" s="176" t="s">
        <v>1</v>
      </c>
      <c r="L299" s="36"/>
      <c r="M299" s="181" t="s">
        <v>1</v>
      </c>
      <c r="N299" s="182" t="s">
        <v>40</v>
      </c>
      <c r="O299" s="65"/>
      <c r="P299" s="183">
        <f>O299*H299</f>
        <v>0</v>
      </c>
      <c r="Q299" s="183">
        <v>0</v>
      </c>
      <c r="R299" s="183">
        <f>Q299*H299</f>
        <v>0</v>
      </c>
      <c r="S299" s="183">
        <v>0</v>
      </c>
      <c r="T299" s="184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85" t="s">
        <v>221</v>
      </c>
      <c r="AT299" s="185" t="s">
        <v>138</v>
      </c>
      <c r="AU299" s="185" t="s">
        <v>85</v>
      </c>
      <c r="AY299" s="16" t="s">
        <v>136</v>
      </c>
      <c r="BE299" s="186">
        <f>IF(N299="základní",J299,0)</f>
        <v>0</v>
      </c>
      <c r="BF299" s="186">
        <f>IF(N299="snížená",J299,0)</f>
        <v>0</v>
      </c>
      <c r="BG299" s="186">
        <f>IF(N299="zákl. přenesená",J299,0)</f>
        <v>0</v>
      </c>
      <c r="BH299" s="186">
        <f>IF(N299="sníž. přenesená",J299,0)</f>
        <v>0</v>
      </c>
      <c r="BI299" s="186">
        <f>IF(N299="nulová",J299,0)</f>
        <v>0</v>
      </c>
      <c r="BJ299" s="16" t="s">
        <v>83</v>
      </c>
      <c r="BK299" s="186">
        <f>ROUND(I299*H299,2)</f>
        <v>0</v>
      </c>
      <c r="BL299" s="16" t="s">
        <v>221</v>
      </c>
      <c r="BM299" s="185" t="s">
        <v>541</v>
      </c>
    </row>
    <row r="300" spans="1:65" s="13" customFormat="1">
      <c r="B300" s="187"/>
      <c r="C300" s="188"/>
      <c r="D300" s="189" t="s">
        <v>145</v>
      </c>
      <c r="E300" s="190" t="s">
        <v>1</v>
      </c>
      <c r="F300" s="191" t="s">
        <v>542</v>
      </c>
      <c r="G300" s="188"/>
      <c r="H300" s="192">
        <v>2</v>
      </c>
      <c r="I300" s="193"/>
      <c r="J300" s="188"/>
      <c r="K300" s="188"/>
      <c r="L300" s="194"/>
      <c r="M300" s="195"/>
      <c r="N300" s="196"/>
      <c r="O300" s="196"/>
      <c r="P300" s="196"/>
      <c r="Q300" s="196"/>
      <c r="R300" s="196"/>
      <c r="S300" s="196"/>
      <c r="T300" s="197"/>
      <c r="AT300" s="198" t="s">
        <v>145</v>
      </c>
      <c r="AU300" s="198" t="s">
        <v>85</v>
      </c>
      <c r="AV300" s="13" t="s">
        <v>85</v>
      </c>
      <c r="AW300" s="13" t="s">
        <v>31</v>
      </c>
      <c r="AX300" s="13" t="s">
        <v>83</v>
      </c>
      <c r="AY300" s="198" t="s">
        <v>136</v>
      </c>
    </row>
    <row r="301" spans="1:65" s="2" customFormat="1" ht="24.2" customHeight="1">
      <c r="A301" s="31"/>
      <c r="B301" s="32"/>
      <c r="C301" s="174" t="s">
        <v>543</v>
      </c>
      <c r="D301" s="174" t="s">
        <v>138</v>
      </c>
      <c r="E301" s="175" t="s">
        <v>544</v>
      </c>
      <c r="F301" s="176" t="s">
        <v>545</v>
      </c>
      <c r="G301" s="177" t="s">
        <v>197</v>
      </c>
      <c r="H301" s="178">
        <v>1.59</v>
      </c>
      <c r="I301" s="179"/>
      <c r="J301" s="180">
        <f>ROUND(I301*H301,2)</f>
        <v>0</v>
      </c>
      <c r="K301" s="176" t="s">
        <v>1</v>
      </c>
      <c r="L301" s="36"/>
      <c r="M301" s="181" t="s">
        <v>1</v>
      </c>
      <c r="N301" s="182" t="s">
        <v>40</v>
      </c>
      <c r="O301" s="65"/>
      <c r="P301" s="183">
        <f>O301*H301</f>
        <v>0</v>
      </c>
      <c r="Q301" s="183">
        <v>0</v>
      </c>
      <c r="R301" s="183">
        <f>Q301*H301</f>
        <v>0</v>
      </c>
      <c r="S301" s="183">
        <v>0</v>
      </c>
      <c r="T301" s="184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85" t="s">
        <v>221</v>
      </c>
      <c r="AT301" s="185" t="s">
        <v>138</v>
      </c>
      <c r="AU301" s="185" t="s">
        <v>85</v>
      </c>
      <c r="AY301" s="16" t="s">
        <v>136</v>
      </c>
      <c r="BE301" s="186">
        <f>IF(N301="základní",J301,0)</f>
        <v>0</v>
      </c>
      <c r="BF301" s="186">
        <f>IF(N301="snížená",J301,0)</f>
        <v>0</v>
      </c>
      <c r="BG301" s="186">
        <f>IF(N301="zákl. přenesená",J301,0)</f>
        <v>0</v>
      </c>
      <c r="BH301" s="186">
        <f>IF(N301="sníž. přenesená",J301,0)</f>
        <v>0</v>
      </c>
      <c r="BI301" s="186">
        <f>IF(N301="nulová",J301,0)</f>
        <v>0</v>
      </c>
      <c r="BJ301" s="16" t="s">
        <v>83</v>
      </c>
      <c r="BK301" s="186">
        <f>ROUND(I301*H301,2)</f>
        <v>0</v>
      </c>
      <c r="BL301" s="16" t="s">
        <v>221</v>
      </c>
      <c r="BM301" s="185" t="s">
        <v>546</v>
      </c>
    </row>
    <row r="302" spans="1:65" s="13" customFormat="1">
      <c r="B302" s="187"/>
      <c r="C302" s="188"/>
      <c r="D302" s="189" t="s">
        <v>145</v>
      </c>
      <c r="E302" s="190" t="s">
        <v>1</v>
      </c>
      <c r="F302" s="191" t="s">
        <v>547</v>
      </c>
      <c r="G302" s="188"/>
      <c r="H302" s="192">
        <v>1.59</v>
      </c>
      <c r="I302" s="193"/>
      <c r="J302" s="188"/>
      <c r="K302" s="188"/>
      <c r="L302" s="194"/>
      <c r="M302" s="195"/>
      <c r="N302" s="196"/>
      <c r="O302" s="196"/>
      <c r="P302" s="196"/>
      <c r="Q302" s="196"/>
      <c r="R302" s="196"/>
      <c r="S302" s="196"/>
      <c r="T302" s="197"/>
      <c r="AT302" s="198" t="s">
        <v>145</v>
      </c>
      <c r="AU302" s="198" t="s">
        <v>85</v>
      </c>
      <c r="AV302" s="13" t="s">
        <v>85</v>
      </c>
      <c r="AW302" s="13" t="s">
        <v>31</v>
      </c>
      <c r="AX302" s="13" t="s">
        <v>83</v>
      </c>
      <c r="AY302" s="198" t="s">
        <v>136</v>
      </c>
    </row>
    <row r="303" spans="1:65" s="2" customFormat="1" ht="24.2" customHeight="1">
      <c r="A303" s="31"/>
      <c r="B303" s="32"/>
      <c r="C303" s="174" t="s">
        <v>548</v>
      </c>
      <c r="D303" s="174" t="s">
        <v>138</v>
      </c>
      <c r="E303" s="175" t="s">
        <v>549</v>
      </c>
      <c r="F303" s="176" t="s">
        <v>550</v>
      </c>
      <c r="G303" s="177" t="s">
        <v>437</v>
      </c>
      <c r="H303" s="178">
        <v>1</v>
      </c>
      <c r="I303" s="179"/>
      <c r="J303" s="180">
        <f>ROUND(I303*H303,2)</f>
        <v>0</v>
      </c>
      <c r="K303" s="176" t="s">
        <v>1</v>
      </c>
      <c r="L303" s="36"/>
      <c r="M303" s="181" t="s">
        <v>1</v>
      </c>
      <c r="N303" s="182" t="s">
        <v>40</v>
      </c>
      <c r="O303" s="65"/>
      <c r="P303" s="183">
        <f>O303*H303</f>
        <v>0</v>
      </c>
      <c r="Q303" s="183">
        <v>0</v>
      </c>
      <c r="R303" s="183">
        <f>Q303*H303</f>
        <v>0</v>
      </c>
      <c r="S303" s="183">
        <v>0</v>
      </c>
      <c r="T303" s="184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85" t="s">
        <v>221</v>
      </c>
      <c r="AT303" s="185" t="s">
        <v>138</v>
      </c>
      <c r="AU303" s="185" t="s">
        <v>85</v>
      </c>
      <c r="AY303" s="16" t="s">
        <v>136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16" t="s">
        <v>83</v>
      </c>
      <c r="BK303" s="186">
        <f>ROUND(I303*H303,2)</f>
        <v>0</v>
      </c>
      <c r="BL303" s="16" t="s">
        <v>221</v>
      </c>
      <c r="BM303" s="185" t="s">
        <v>551</v>
      </c>
    </row>
    <row r="304" spans="1:65" s="13" customFormat="1">
      <c r="B304" s="187"/>
      <c r="C304" s="188"/>
      <c r="D304" s="189" t="s">
        <v>145</v>
      </c>
      <c r="E304" s="190" t="s">
        <v>1</v>
      </c>
      <c r="F304" s="191" t="s">
        <v>552</v>
      </c>
      <c r="G304" s="188"/>
      <c r="H304" s="192">
        <v>1</v>
      </c>
      <c r="I304" s="193"/>
      <c r="J304" s="188"/>
      <c r="K304" s="188"/>
      <c r="L304" s="194"/>
      <c r="M304" s="195"/>
      <c r="N304" s="196"/>
      <c r="O304" s="196"/>
      <c r="P304" s="196"/>
      <c r="Q304" s="196"/>
      <c r="R304" s="196"/>
      <c r="S304" s="196"/>
      <c r="T304" s="197"/>
      <c r="AT304" s="198" t="s">
        <v>145</v>
      </c>
      <c r="AU304" s="198" t="s">
        <v>85</v>
      </c>
      <c r="AV304" s="13" t="s">
        <v>85</v>
      </c>
      <c r="AW304" s="13" t="s">
        <v>31</v>
      </c>
      <c r="AX304" s="13" t="s">
        <v>83</v>
      </c>
      <c r="AY304" s="198" t="s">
        <v>136</v>
      </c>
    </row>
    <row r="305" spans="1:65" s="2" customFormat="1" ht="16.5" customHeight="1">
      <c r="A305" s="31"/>
      <c r="B305" s="32"/>
      <c r="C305" s="174" t="s">
        <v>553</v>
      </c>
      <c r="D305" s="174" t="s">
        <v>138</v>
      </c>
      <c r="E305" s="175" t="s">
        <v>554</v>
      </c>
      <c r="F305" s="176" t="s">
        <v>555</v>
      </c>
      <c r="G305" s="177" t="s">
        <v>197</v>
      </c>
      <c r="H305" s="178">
        <v>16.05</v>
      </c>
      <c r="I305" s="179"/>
      <c r="J305" s="180">
        <f>ROUND(I305*H305,2)</f>
        <v>0</v>
      </c>
      <c r="K305" s="176" t="s">
        <v>142</v>
      </c>
      <c r="L305" s="36"/>
      <c r="M305" s="181" t="s">
        <v>1</v>
      </c>
      <c r="N305" s="182" t="s">
        <v>40</v>
      </c>
      <c r="O305" s="65"/>
      <c r="P305" s="183">
        <f>O305*H305</f>
        <v>0</v>
      </c>
      <c r="Q305" s="183">
        <v>0</v>
      </c>
      <c r="R305" s="183">
        <f>Q305*H305</f>
        <v>0</v>
      </c>
      <c r="S305" s="183">
        <v>1.098E-2</v>
      </c>
      <c r="T305" s="184">
        <f>S305*H305</f>
        <v>0.17622900000000002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85" t="s">
        <v>221</v>
      </c>
      <c r="AT305" s="185" t="s">
        <v>138</v>
      </c>
      <c r="AU305" s="185" t="s">
        <v>85</v>
      </c>
      <c r="AY305" s="16" t="s">
        <v>136</v>
      </c>
      <c r="BE305" s="186">
        <f>IF(N305="základní",J305,0)</f>
        <v>0</v>
      </c>
      <c r="BF305" s="186">
        <f>IF(N305="snížená",J305,0)</f>
        <v>0</v>
      </c>
      <c r="BG305" s="186">
        <f>IF(N305="zákl. přenesená",J305,0)</f>
        <v>0</v>
      </c>
      <c r="BH305" s="186">
        <f>IF(N305="sníž. přenesená",J305,0)</f>
        <v>0</v>
      </c>
      <c r="BI305" s="186">
        <f>IF(N305="nulová",J305,0)</f>
        <v>0</v>
      </c>
      <c r="BJ305" s="16" t="s">
        <v>83</v>
      </c>
      <c r="BK305" s="186">
        <f>ROUND(I305*H305,2)</f>
        <v>0</v>
      </c>
      <c r="BL305" s="16" t="s">
        <v>221</v>
      </c>
      <c r="BM305" s="185" t="s">
        <v>556</v>
      </c>
    </row>
    <row r="306" spans="1:65" s="13" customFormat="1">
      <c r="B306" s="187"/>
      <c r="C306" s="188"/>
      <c r="D306" s="189" t="s">
        <v>145</v>
      </c>
      <c r="E306" s="190" t="s">
        <v>1</v>
      </c>
      <c r="F306" s="191" t="s">
        <v>557</v>
      </c>
      <c r="G306" s="188"/>
      <c r="H306" s="192">
        <v>16.05</v>
      </c>
      <c r="I306" s="193"/>
      <c r="J306" s="188"/>
      <c r="K306" s="188"/>
      <c r="L306" s="194"/>
      <c r="M306" s="195"/>
      <c r="N306" s="196"/>
      <c r="O306" s="196"/>
      <c r="P306" s="196"/>
      <c r="Q306" s="196"/>
      <c r="R306" s="196"/>
      <c r="S306" s="196"/>
      <c r="T306" s="197"/>
      <c r="AT306" s="198" t="s">
        <v>145</v>
      </c>
      <c r="AU306" s="198" t="s">
        <v>85</v>
      </c>
      <c r="AV306" s="13" t="s">
        <v>85</v>
      </c>
      <c r="AW306" s="13" t="s">
        <v>31</v>
      </c>
      <c r="AX306" s="13" t="s">
        <v>83</v>
      </c>
      <c r="AY306" s="198" t="s">
        <v>136</v>
      </c>
    </row>
    <row r="307" spans="1:65" s="2" customFormat="1" ht="24.2" customHeight="1">
      <c r="A307" s="31"/>
      <c r="B307" s="32"/>
      <c r="C307" s="174" t="s">
        <v>558</v>
      </c>
      <c r="D307" s="174" t="s">
        <v>138</v>
      </c>
      <c r="E307" s="175" t="s">
        <v>559</v>
      </c>
      <c r="F307" s="176" t="s">
        <v>560</v>
      </c>
      <c r="G307" s="177" t="s">
        <v>197</v>
      </c>
      <c r="H307" s="178">
        <v>16.05</v>
      </c>
      <c r="I307" s="179"/>
      <c r="J307" s="180">
        <f>ROUND(I307*H307,2)</f>
        <v>0</v>
      </c>
      <c r="K307" s="176" t="s">
        <v>142</v>
      </c>
      <c r="L307" s="36"/>
      <c r="M307" s="181" t="s">
        <v>1</v>
      </c>
      <c r="N307" s="182" t="s">
        <v>40</v>
      </c>
      <c r="O307" s="65"/>
      <c r="P307" s="183">
        <f>O307*H307</f>
        <v>0</v>
      </c>
      <c r="Q307" s="183">
        <v>0</v>
      </c>
      <c r="R307" s="183">
        <f>Q307*H307</f>
        <v>0</v>
      </c>
      <c r="S307" s="183">
        <v>8.0000000000000002E-3</v>
      </c>
      <c r="T307" s="184">
        <f>S307*H307</f>
        <v>0.12840000000000001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85" t="s">
        <v>221</v>
      </c>
      <c r="AT307" s="185" t="s">
        <v>138</v>
      </c>
      <c r="AU307" s="185" t="s">
        <v>85</v>
      </c>
      <c r="AY307" s="16" t="s">
        <v>136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16" t="s">
        <v>83</v>
      </c>
      <c r="BK307" s="186">
        <f>ROUND(I307*H307,2)</f>
        <v>0</v>
      </c>
      <c r="BL307" s="16" t="s">
        <v>221</v>
      </c>
      <c r="BM307" s="185" t="s">
        <v>561</v>
      </c>
    </row>
    <row r="308" spans="1:65" s="2" customFormat="1" ht="24.2" customHeight="1">
      <c r="A308" s="31"/>
      <c r="B308" s="32"/>
      <c r="C308" s="174" t="s">
        <v>562</v>
      </c>
      <c r="D308" s="174" t="s">
        <v>138</v>
      </c>
      <c r="E308" s="175" t="s">
        <v>563</v>
      </c>
      <c r="F308" s="176" t="s">
        <v>564</v>
      </c>
      <c r="G308" s="177" t="s">
        <v>423</v>
      </c>
      <c r="H308" s="220"/>
      <c r="I308" s="179"/>
      <c r="J308" s="180">
        <f>ROUND(I308*H308,2)</f>
        <v>0</v>
      </c>
      <c r="K308" s="176" t="s">
        <v>142</v>
      </c>
      <c r="L308" s="36"/>
      <c r="M308" s="181" t="s">
        <v>1</v>
      </c>
      <c r="N308" s="182" t="s">
        <v>40</v>
      </c>
      <c r="O308" s="65"/>
      <c r="P308" s="183">
        <f>O308*H308</f>
        <v>0</v>
      </c>
      <c r="Q308" s="183">
        <v>0</v>
      </c>
      <c r="R308" s="183">
        <f>Q308*H308</f>
        <v>0</v>
      </c>
      <c r="S308" s="183">
        <v>0</v>
      </c>
      <c r="T308" s="184">
        <f>S308*H308</f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85" t="s">
        <v>221</v>
      </c>
      <c r="AT308" s="185" t="s">
        <v>138</v>
      </c>
      <c r="AU308" s="185" t="s">
        <v>85</v>
      </c>
      <c r="AY308" s="16" t="s">
        <v>136</v>
      </c>
      <c r="BE308" s="186">
        <f>IF(N308="základní",J308,0)</f>
        <v>0</v>
      </c>
      <c r="BF308" s="186">
        <f>IF(N308="snížená",J308,0)</f>
        <v>0</v>
      </c>
      <c r="BG308" s="186">
        <f>IF(N308="zákl. přenesená",J308,0)</f>
        <v>0</v>
      </c>
      <c r="BH308" s="186">
        <f>IF(N308="sníž. přenesená",J308,0)</f>
        <v>0</v>
      </c>
      <c r="BI308" s="186">
        <f>IF(N308="nulová",J308,0)</f>
        <v>0</v>
      </c>
      <c r="BJ308" s="16" t="s">
        <v>83</v>
      </c>
      <c r="BK308" s="186">
        <f>ROUND(I308*H308,2)</f>
        <v>0</v>
      </c>
      <c r="BL308" s="16" t="s">
        <v>221</v>
      </c>
      <c r="BM308" s="185" t="s">
        <v>565</v>
      </c>
    </row>
    <row r="309" spans="1:65" s="12" customFormat="1" ht="22.9" customHeight="1">
      <c r="B309" s="158"/>
      <c r="C309" s="159"/>
      <c r="D309" s="160" t="s">
        <v>74</v>
      </c>
      <c r="E309" s="172" t="s">
        <v>566</v>
      </c>
      <c r="F309" s="172" t="s">
        <v>567</v>
      </c>
      <c r="G309" s="159"/>
      <c r="H309" s="159"/>
      <c r="I309" s="162"/>
      <c r="J309" s="173">
        <f>BK309</f>
        <v>0</v>
      </c>
      <c r="K309" s="159"/>
      <c r="L309" s="164"/>
      <c r="M309" s="165"/>
      <c r="N309" s="166"/>
      <c r="O309" s="166"/>
      <c r="P309" s="167">
        <f>SUM(P310:P319)</f>
        <v>0</v>
      </c>
      <c r="Q309" s="166"/>
      <c r="R309" s="167">
        <f>SUM(R310:R319)</f>
        <v>0</v>
      </c>
      <c r="S309" s="166"/>
      <c r="T309" s="168">
        <f>SUM(T310:T319)</f>
        <v>0</v>
      </c>
      <c r="AR309" s="169" t="s">
        <v>85</v>
      </c>
      <c r="AT309" s="170" t="s">
        <v>74</v>
      </c>
      <c r="AU309" s="170" t="s">
        <v>83</v>
      </c>
      <c r="AY309" s="169" t="s">
        <v>136</v>
      </c>
      <c r="BK309" s="171">
        <f>SUM(BK310:BK319)</f>
        <v>0</v>
      </c>
    </row>
    <row r="310" spans="1:65" s="2" customFormat="1" ht="24.2" customHeight="1">
      <c r="A310" s="31"/>
      <c r="B310" s="32"/>
      <c r="C310" s="174" t="s">
        <v>568</v>
      </c>
      <c r="D310" s="174" t="s">
        <v>138</v>
      </c>
      <c r="E310" s="175" t="s">
        <v>569</v>
      </c>
      <c r="F310" s="176" t="s">
        <v>570</v>
      </c>
      <c r="G310" s="177" t="s">
        <v>571</v>
      </c>
      <c r="H310" s="178">
        <v>319</v>
      </c>
      <c r="I310" s="179"/>
      <c r="J310" s="180">
        <f>ROUND(I310*H310,2)</f>
        <v>0</v>
      </c>
      <c r="K310" s="176" t="s">
        <v>1</v>
      </c>
      <c r="L310" s="36"/>
      <c r="M310" s="181" t="s">
        <v>1</v>
      </c>
      <c r="N310" s="182" t="s">
        <v>40</v>
      </c>
      <c r="O310" s="65"/>
      <c r="P310" s="183">
        <f>O310*H310</f>
        <v>0</v>
      </c>
      <c r="Q310" s="183">
        <v>0</v>
      </c>
      <c r="R310" s="183">
        <f>Q310*H310</f>
        <v>0</v>
      </c>
      <c r="S310" s="183">
        <v>0</v>
      </c>
      <c r="T310" s="184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85" t="s">
        <v>221</v>
      </c>
      <c r="AT310" s="185" t="s">
        <v>138</v>
      </c>
      <c r="AU310" s="185" t="s">
        <v>85</v>
      </c>
      <c r="AY310" s="16" t="s">
        <v>136</v>
      </c>
      <c r="BE310" s="186">
        <f>IF(N310="základní",J310,0)</f>
        <v>0</v>
      </c>
      <c r="BF310" s="186">
        <f>IF(N310="snížená",J310,0)</f>
        <v>0</v>
      </c>
      <c r="BG310" s="186">
        <f>IF(N310="zákl. přenesená",J310,0)</f>
        <v>0</v>
      </c>
      <c r="BH310" s="186">
        <f>IF(N310="sníž. přenesená",J310,0)</f>
        <v>0</v>
      </c>
      <c r="BI310" s="186">
        <f>IF(N310="nulová",J310,0)</f>
        <v>0</v>
      </c>
      <c r="BJ310" s="16" t="s">
        <v>83</v>
      </c>
      <c r="BK310" s="186">
        <f>ROUND(I310*H310,2)</f>
        <v>0</v>
      </c>
      <c r="BL310" s="16" t="s">
        <v>221</v>
      </c>
      <c r="BM310" s="185" t="s">
        <v>572</v>
      </c>
    </row>
    <row r="311" spans="1:65" s="2" customFormat="1" ht="24.2" customHeight="1">
      <c r="A311" s="31"/>
      <c r="B311" s="32"/>
      <c r="C311" s="174" t="s">
        <v>573</v>
      </c>
      <c r="D311" s="174" t="s">
        <v>138</v>
      </c>
      <c r="E311" s="175" t="s">
        <v>574</v>
      </c>
      <c r="F311" s="176" t="s">
        <v>575</v>
      </c>
      <c r="G311" s="177" t="s">
        <v>197</v>
      </c>
      <c r="H311" s="178">
        <v>7.77</v>
      </c>
      <c r="I311" s="179"/>
      <c r="J311" s="180">
        <f>ROUND(I311*H311,2)</f>
        <v>0</v>
      </c>
      <c r="K311" s="176" t="s">
        <v>1</v>
      </c>
      <c r="L311" s="36"/>
      <c r="M311" s="181" t="s">
        <v>1</v>
      </c>
      <c r="N311" s="182" t="s">
        <v>40</v>
      </c>
      <c r="O311" s="65"/>
      <c r="P311" s="183">
        <f>O311*H311</f>
        <v>0</v>
      </c>
      <c r="Q311" s="183">
        <v>0</v>
      </c>
      <c r="R311" s="183">
        <f>Q311*H311</f>
        <v>0</v>
      </c>
      <c r="S311" s="183">
        <v>0</v>
      </c>
      <c r="T311" s="184">
        <f>S311*H311</f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85" t="s">
        <v>221</v>
      </c>
      <c r="AT311" s="185" t="s">
        <v>138</v>
      </c>
      <c r="AU311" s="185" t="s">
        <v>85</v>
      </c>
      <c r="AY311" s="16" t="s">
        <v>136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6" t="s">
        <v>83</v>
      </c>
      <c r="BK311" s="186">
        <f>ROUND(I311*H311,2)</f>
        <v>0</v>
      </c>
      <c r="BL311" s="16" t="s">
        <v>221</v>
      </c>
      <c r="BM311" s="185" t="s">
        <v>576</v>
      </c>
    </row>
    <row r="312" spans="1:65" s="13" customFormat="1">
      <c r="B312" s="187"/>
      <c r="C312" s="188"/>
      <c r="D312" s="189" t="s">
        <v>145</v>
      </c>
      <c r="E312" s="190" t="s">
        <v>1</v>
      </c>
      <c r="F312" s="191" t="s">
        <v>577</v>
      </c>
      <c r="G312" s="188"/>
      <c r="H312" s="192">
        <v>7.77</v>
      </c>
      <c r="I312" s="193"/>
      <c r="J312" s="188"/>
      <c r="K312" s="188"/>
      <c r="L312" s="194"/>
      <c r="M312" s="195"/>
      <c r="N312" s="196"/>
      <c r="O312" s="196"/>
      <c r="P312" s="196"/>
      <c r="Q312" s="196"/>
      <c r="R312" s="196"/>
      <c r="S312" s="196"/>
      <c r="T312" s="197"/>
      <c r="AT312" s="198" t="s">
        <v>145</v>
      </c>
      <c r="AU312" s="198" t="s">
        <v>85</v>
      </c>
      <c r="AV312" s="13" t="s">
        <v>85</v>
      </c>
      <c r="AW312" s="13" t="s">
        <v>31</v>
      </c>
      <c r="AX312" s="13" t="s">
        <v>83</v>
      </c>
      <c r="AY312" s="198" t="s">
        <v>136</v>
      </c>
    </row>
    <row r="313" spans="1:65" s="2" customFormat="1" ht="16.5" customHeight="1">
      <c r="A313" s="31"/>
      <c r="B313" s="32"/>
      <c r="C313" s="174" t="s">
        <v>578</v>
      </c>
      <c r="D313" s="174" t="s">
        <v>138</v>
      </c>
      <c r="E313" s="175" t="s">
        <v>579</v>
      </c>
      <c r="F313" s="176" t="s">
        <v>580</v>
      </c>
      <c r="G313" s="177" t="s">
        <v>448</v>
      </c>
      <c r="H313" s="178">
        <v>1</v>
      </c>
      <c r="I313" s="179"/>
      <c r="J313" s="180">
        <f>ROUND(I313*H313,2)</f>
        <v>0</v>
      </c>
      <c r="K313" s="176" t="s">
        <v>1</v>
      </c>
      <c r="L313" s="36"/>
      <c r="M313" s="181" t="s">
        <v>1</v>
      </c>
      <c r="N313" s="182" t="s">
        <v>40</v>
      </c>
      <c r="O313" s="65"/>
      <c r="P313" s="183">
        <f>O313*H313</f>
        <v>0</v>
      </c>
      <c r="Q313" s="183">
        <v>0</v>
      </c>
      <c r="R313" s="183">
        <f>Q313*H313</f>
        <v>0</v>
      </c>
      <c r="S313" s="183">
        <v>0</v>
      </c>
      <c r="T313" s="184">
        <f>S313*H313</f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85" t="s">
        <v>221</v>
      </c>
      <c r="AT313" s="185" t="s">
        <v>138</v>
      </c>
      <c r="AU313" s="185" t="s">
        <v>85</v>
      </c>
      <c r="AY313" s="16" t="s">
        <v>136</v>
      </c>
      <c r="BE313" s="186">
        <f>IF(N313="základní",J313,0)</f>
        <v>0</v>
      </c>
      <c r="BF313" s="186">
        <f>IF(N313="snížená",J313,0)</f>
        <v>0</v>
      </c>
      <c r="BG313" s="186">
        <f>IF(N313="zákl. přenesená",J313,0)</f>
        <v>0</v>
      </c>
      <c r="BH313" s="186">
        <f>IF(N313="sníž. přenesená",J313,0)</f>
        <v>0</v>
      </c>
      <c r="BI313" s="186">
        <f>IF(N313="nulová",J313,0)</f>
        <v>0</v>
      </c>
      <c r="BJ313" s="16" t="s">
        <v>83</v>
      </c>
      <c r="BK313" s="186">
        <f>ROUND(I313*H313,2)</f>
        <v>0</v>
      </c>
      <c r="BL313" s="16" t="s">
        <v>221</v>
      </c>
      <c r="BM313" s="185" t="s">
        <v>581</v>
      </c>
    </row>
    <row r="314" spans="1:65" s="13" customFormat="1">
      <c r="B314" s="187"/>
      <c r="C314" s="188"/>
      <c r="D314" s="189" t="s">
        <v>145</v>
      </c>
      <c r="E314" s="190" t="s">
        <v>1</v>
      </c>
      <c r="F314" s="191" t="s">
        <v>582</v>
      </c>
      <c r="G314" s="188"/>
      <c r="H314" s="192">
        <v>1</v>
      </c>
      <c r="I314" s="193"/>
      <c r="J314" s="188"/>
      <c r="K314" s="188"/>
      <c r="L314" s="194"/>
      <c r="M314" s="195"/>
      <c r="N314" s="196"/>
      <c r="O314" s="196"/>
      <c r="P314" s="196"/>
      <c r="Q314" s="196"/>
      <c r="R314" s="196"/>
      <c r="S314" s="196"/>
      <c r="T314" s="197"/>
      <c r="AT314" s="198" t="s">
        <v>145</v>
      </c>
      <c r="AU314" s="198" t="s">
        <v>85</v>
      </c>
      <c r="AV314" s="13" t="s">
        <v>85</v>
      </c>
      <c r="AW314" s="13" t="s">
        <v>31</v>
      </c>
      <c r="AX314" s="13" t="s">
        <v>83</v>
      </c>
      <c r="AY314" s="198" t="s">
        <v>136</v>
      </c>
    </row>
    <row r="315" spans="1:65" s="2" customFormat="1" ht="16.5" customHeight="1">
      <c r="A315" s="31"/>
      <c r="B315" s="32"/>
      <c r="C315" s="174" t="s">
        <v>583</v>
      </c>
      <c r="D315" s="174" t="s">
        <v>138</v>
      </c>
      <c r="E315" s="175" t="s">
        <v>584</v>
      </c>
      <c r="F315" s="176" t="s">
        <v>585</v>
      </c>
      <c r="G315" s="177" t="s">
        <v>448</v>
      </c>
      <c r="H315" s="178">
        <v>1</v>
      </c>
      <c r="I315" s="179"/>
      <c r="J315" s="180">
        <f>ROUND(I315*H315,2)</f>
        <v>0</v>
      </c>
      <c r="K315" s="176" t="s">
        <v>1</v>
      </c>
      <c r="L315" s="36"/>
      <c r="M315" s="181" t="s">
        <v>1</v>
      </c>
      <c r="N315" s="182" t="s">
        <v>40</v>
      </c>
      <c r="O315" s="65"/>
      <c r="P315" s="183">
        <f>O315*H315</f>
        <v>0</v>
      </c>
      <c r="Q315" s="183">
        <v>0</v>
      </c>
      <c r="R315" s="183">
        <f>Q315*H315</f>
        <v>0</v>
      </c>
      <c r="S315" s="183">
        <v>0</v>
      </c>
      <c r="T315" s="184">
        <f>S315*H315</f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85" t="s">
        <v>221</v>
      </c>
      <c r="AT315" s="185" t="s">
        <v>138</v>
      </c>
      <c r="AU315" s="185" t="s">
        <v>85</v>
      </c>
      <c r="AY315" s="16" t="s">
        <v>136</v>
      </c>
      <c r="BE315" s="186">
        <f>IF(N315="základní",J315,0)</f>
        <v>0</v>
      </c>
      <c r="BF315" s="186">
        <f>IF(N315="snížená",J315,0)</f>
        <v>0</v>
      </c>
      <c r="BG315" s="186">
        <f>IF(N315="zákl. přenesená",J315,0)</f>
        <v>0</v>
      </c>
      <c r="BH315" s="186">
        <f>IF(N315="sníž. přenesená",J315,0)</f>
        <v>0</v>
      </c>
      <c r="BI315" s="186">
        <f>IF(N315="nulová",J315,0)</f>
        <v>0</v>
      </c>
      <c r="BJ315" s="16" t="s">
        <v>83</v>
      </c>
      <c r="BK315" s="186">
        <f>ROUND(I315*H315,2)</f>
        <v>0</v>
      </c>
      <c r="BL315" s="16" t="s">
        <v>221</v>
      </c>
      <c r="BM315" s="185" t="s">
        <v>586</v>
      </c>
    </row>
    <row r="316" spans="1:65" s="13" customFormat="1">
      <c r="B316" s="187"/>
      <c r="C316" s="188"/>
      <c r="D316" s="189" t="s">
        <v>145</v>
      </c>
      <c r="E316" s="190" t="s">
        <v>1</v>
      </c>
      <c r="F316" s="191" t="s">
        <v>587</v>
      </c>
      <c r="G316" s="188"/>
      <c r="H316" s="192">
        <v>1</v>
      </c>
      <c r="I316" s="193"/>
      <c r="J316" s="188"/>
      <c r="K316" s="188"/>
      <c r="L316" s="194"/>
      <c r="M316" s="195"/>
      <c r="N316" s="196"/>
      <c r="O316" s="196"/>
      <c r="P316" s="196"/>
      <c r="Q316" s="196"/>
      <c r="R316" s="196"/>
      <c r="S316" s="196"/>
      <c r="T316" s="197"/>
      <c r="AT316" s="198" t="s">
        <v>145</v>
      </c>
      <c r="AU316" s="198" t="s">
        <v>85</v>
      </c>
      <c r="AV316" s="13" t="s">
        <v>85</v>
      </c>
      <c r="AW316" s="13" t="s">
        <v>31</v>
      </c>
      <c r="AX316" s="13" t="s">
        <v>83</v>
      </c>
      <c r="AY316" s="198" t="s">
        <v>136</v>
      </c>
    </row>
    <row r="317" spans="1:65" s="2" customFormat="1" ht="16.5" customHeight="1">
      <c r="A317" s="31"/>
      <c r="B317" s="32"/>
      <c r="C317" s="174" t="s">
        <v>588</v>
      </c>
      <c r="D317" s="174" t="s">
        <v>138</v>
      </c>
      <c r="E317" s="175" t="s">
        <v>589</v>
      </c>
      <c r="F317" s="176" t="s">
        <v>590</v>
      </c>
      <c r="G317" s="177" t="s">
        <v>437</v>
      </c>
      <c r="H317" s="178">
        <v>3</v>
      </c>
      <c r="I317" s="179"/>
      <c r="J317" s="180">
        <f>ROUND(I317*H317,2)</f>
        <v>0</v>
      </c>
      <c r="K317" s="176" t="s">
        <v>1</v>
      </c>
      <c r="L317" s="36"/>
      <c r="M317" s="181" t="s">
        <v>1</v>
      </c>
      <c r="N317" s="182" t="s">
        <v>40</v>
      </c>
      <c r="O317" s="65"/>
      <c r="P317" s="183">
        <f>O317*H317</f>
        <v>0</v>
      </c>
      <c r="Q317" s="183">
        <v>0</v>
      </c>
      <c r="R317" s="183">
        <f>Q317*H317</f>
        <v>0</v>
      </c>
      <c r="S317" s="183">
        <v>0</v>
      </c>
      <c r="T317" s="184">
        <f>S317*H317</f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85" t="s">
        <v>221</v>
      </c>
      <c r="AT317" s="185" t="s">
        <v>138</v>
      </c>
      <c r="AU317" s="185" t="s">
        <v>85</v>
      </c>
      <c r="AY317" s="16" t="s">
        <v>136</v>
      </c>
      <c r="BE317" s="186">
        <f>IF(N317="základní",J317,0)</f>
        <v>0</v>
      </c>
      <c r="BF317" s="186">
        <f>IF(N317="snížená",J317,0)</f>
        <v>0</v>
      </c>
      <c r="BG317" s="186">
        <f>IF(N317="zákl. přenesená",J317,0)</f>
        <v>0</v>
      </c>
      <c r="BH317" s="186">
        <f>IF(N317="sníž. přenesená",J317,0)</f>
        <v>0</v>
      </c>
      <c r="BI317" s="186">
        <f>IF(N317="nulová",J317,0)</f>
        <v>0</v>
      </c>
      <c r="BJ317" s="16" t="s">
        <v>83</v>
      </c>
      <c r="BK317" s="186">
        <f>ROUND(I317*H317,2)</f>
        <v>0</v>
      </c>
      <c r="BL317" s="16" t="s">
        <v>221</v>
      </c>
      <c r="BM317" s="185" t="s">
        <v>591</v>
      </c>
    </row>
    <row r="318" spans="1:65" s="13" customFormat="1">
      <c r="B318" s="187"/>
      <c r="C318" s="188"/>
      <c r="D318" s="189" t="s">
        <v>145</v>
      </c>
      <c r="E318" s="190" t="s">
        <v>1</v>
      </c>
      <c r="F318" s="191" t="s">
        <v>592</v>
      </c>
      <c r="G318" s="188"/>
      <c r="H318" s="192">
        <v>3</v>
      </c>
      <c r="I318" s="193"/>
      <c r="J318" s="188"/>
      <c r="K318" s="188"/>
      <c r="L318" s="194"/>
      <c r="M318" s="195"/>
      <c r="N318" s="196"/>
      <c r="O318" s="196"/>
      <c r="P318" s="196"/>
      <c r="Q318" s="196"/>
      <c r="R318" s="196"/>
      <c r="S318" s="196"/>
      <c r="T318" s="197"/>
      <c r="AT318" s="198" t="s">
        <v>145</v>
      </c>
      <c r="AU318" s="198" t="s">
        <v>85</v>
      </c>
      <c r="AV318" s="13" t="s">
        <v>85</v>
      </c>
      <c r="AW318" s="13" t="s">
        <v>31</v>
      </c>
      <c r="AX318" s="13" t="s">
        <v>83</v>
      </c>
      <c r="AY318" s="198" t="s">
        <v>136</v>
      </c>
    </row>
    <row r="319" spans="1:65" s="2" customFormat="1" ht="24.2" customHeight="1">
      <c r="A319" s="31"/>
      <c r="B319" s="32"/>
      <c r="C319" s="174" t="s">
        <v>593</v>
      </c>
      <c r="D319" s="174" t="s">
        <v>138</v>
      </c>
      <c r="E319" s="175" t="s">
        <v>594</v>
      </c>
      <c r="F319" s="176" t="s">
        <v>595</v>
      </c>
      <c r="G319" s="177" t="s">
        <v>423</v>
      </c>
      <c r="H319" s="220"/>
      <c r="I319" s="179"/>
      <c r="J319" s="180">
        <f>ROUND(I319*H319,2)</f>
        <v>0</v>
      </c>
      <c r="K319" s="176" t="s">
        <v>142</v>
      </c>
      <c r="L319" s="36"/>
      <c r="M319" s="181" t="s">
        <v>1</v>
      </c>
      <c r="N319" s="182" t="s">
        <v>40</v>
      </c>
      <c r="O319" s="65"/>
      <c r="P319" s="183">
        <f>O319*H319</f>
        <v>0</v>
      </c>
      <c r="Q319" s="183">
        <v>0</v>
      </c>
      <c r="R319" s="183">
        <f>Q319*H319</f>
        <v>0</v>
      </c>
      <c r="S319" s="183">
        <v>0</v>
      </c>
      <c r="T319" s="184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85" t="s">
        <v>221</v>
      </c>
      <c r="AT319" s="185" t="s">
        <v>138</v>
      </c>
      <c r="AU319" s="185" t="s">
        <v>85</v>
      </c>
      <c r="AY319" s="16" t="s">
        <v>136</v>
      </c>
      <c r="BE319" s="186">
        <f>IF(N319="základní",J319,0)</f>
        <v>0</v>
      </c>
      <c r="BF319" s="186">
        <f>IF(N319="snížená",J319,0)</f>
        <v>0</v>
      </c>
      <c r="BG319" s="186">
        <f>IF(N319="zákl. přenesená",J319,0)</f>
        <v>0</v>
      </c>
      <c r="BH319" s="186">
        <f>IF(N319="sníž. přenesená",J319,0)</f>
        <v>0</v>
      </c>
      <c r="BI319" s="186">
        <f>IF(N319="nulová",J319,0)</f>
        <v>0</v>
      </c>
      <c r="BJ319" s="16" t="s">
        <v>83</v>
      </c>
      <c r="BK319" s="186">
        <f>ROUND(I319*H319,2)</f>
        <v>0</v>
      </c>
      <c r="BL319" s="16" t="s">
        <v>221</v>
      </c>
      <c r="BM319" s="185" t="s">
        <v>596</v>
      </c>
    </row>
    <row r="320" spans="1:65" s="12" customFormat="1" ht="22.9" customHeight="1">
      <c r="B320" s="158"/>
      <c r="C320" s="159"/>
      <c r="D320" s="160" t="s">
        <v>74</v>
      </c>
      <c r="E320" s="172" t="s">
        <v>597</v>
      </c>
      <c r="F320" s="172" t="s">
        <v>598</v>
      </c>
      <c r="G320" s="159"/>
      <c r="H320" s="159"/>
      <c r="I320" s="162"/>
      <c r="J320" s="173">
        <f>BK320</f>
        <v>0</v>
      </c>
      <c r="K320" s="159"/>
      <c r="L320" s="164"/>
      <c r="M320" s="165"/>
      <c r="N320" s="166"/>
      <c r="O320" s="166"/>
      <c r="P320" s="167">
        <f>SUM(P321:P332)</f>
        <v>0</v>
      </c>
      <c r="Q320" s="166"/>
      <c r="R320" s="167">
        <f>SUM(R321:R332)</f>
        <v>4.2458737000000006</v>
      </c>
      <c r="S320" s="166"/>
      <c r="T320" s="168">
        <f>SUM(T321:T332)</f>
        <v>0</v>
      </c>
      <c r="AR320" s="169" t="s">
        <v>85</v>
      </c>
      <c r="AT320" s="170" t="s">
        <v>74</v>
      </c>
      <c r="AU320" s="170" t="s">
        <v>83</v>
      </c>
      <c r="AY320" s="169" t="s">
        <v>136</v>
      </c>
      <c r="BK320" s="171">
        <f>SUM(BK321:BK332)</f>
        <v>0</v>
      </c>
    </row>
    <row r="321" spans="1:65" s="2" customFormat="1" ht="16.5" customHeight="1">
      <c r="A321" s="31"/>
      <c r="B321" s="32"/>
      <c r="C321" s="174" t="s">
        <v>599</v>
      </c>
      <c r="D321" s="174" t="s">
        <v>138</v>
      </c>
      <c r="E321" s="175" t="s">
        <v>600</v>
      </c>
      <c r="F321" s="176" t="s">
        <v>601</v>
      </c>
      <c r="G321" s="177" t="s">
        <v>197</v>
      </c>
      <c r="H321" s="178">
        <v>125.12</v>
      </c>
      <c r="I321" s="179"/>
      <c r="J321" s="180">
        <f>ROUND(I321*H321,2)</f>
        <v>0</v>
      </c>
      <c r="K321" s="176" t="s">
        <v>142</v>
      </c>
      <c r="L321" s="36"/>
      <c r="M321" s="181" t="s">
        <v>1</v>
      </c>
      <c r="N321" s="182" t="s">
        <v>40</v>
      </c>
      <c r="O321" s="65"/>
      <c r="P321" s="183">
        <f>O321*H321</f>
        <v>0</v>
      </c>
      <c r="Q321" s="183">
        <v>2.9999999999999997E-4</v>
      </c>
      <c r="R321" s="183">
        <f>Q321*H321</f>
        <v>3.7536E-2</v>
      </c>
      <c r="S321" s="183">
        <v>0</v>
      </c>
      <c r="T321" s="184">
        <f>S321*H321</f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85" t="s">
        <v>221</v>
      </c>
      <c r="AT321" s="185" t="s">
        <v>138</v>
      </c>
      <c r="AU321" s="185" t="s">
        <v>85</v>
      </c>
      <c r="AY321" s="16" t="s">
        <v>136</v>
      </c>
      <c r="BE321" s="186">
        <f>IF(N321="základní",J321,0)</f>
        <v>0</v>
      </c>
      <c r="BF321" s="186">
        <f>IF(N321="snížená",J321,0)</f>
        <v>0</v>
      </c>
      <c r="BG321" s="186">
        <f>IF(N321="zákl. přenesená",J321,0)</f>
        <v>0</v>
      </c>
      <c r="BH321" s="186">
        <f>IF(N321="sníž. přenesená",J321,0)</f>
        <v>0</v>
      </c>
      <c r="BI321" s="186">
        <f>IF(N321="nulová",J321,0)</f>
        <v>0</v>
      </c>
      <c r="BJ321" s="16" t="s">
        <v>83</v>
      </c>
      <c r="BK321" s="186">
        <f>ROUND(I321*H321,2)</f>
        <v>0</v>
      </c>
      <c r="BL321" s="16" t="s">
        <v>221</v>
      </c>
      <c r="BM321" s="185" t="s">
        <v>602</v>
      </c>
    </row>
    <row r="322" spans="1:65" s="13" customFormat="1" ht="22.5">
      <c r="B322" s="187"/>
      <c r="C322" s="188"/>
      <c r="D322" s="189" t="s">
        <v>145</v>
      </c>
      <c r="E322" s="190" t="s">
        <v>1</v>
      </c>
      <c r="F322" s="191" t="s">
        <v>603</v>
      </c>
      <c r="G322" s="188"/>
      <c r="H322" s="192">
        <v>125.12</v>
      </c>
      <c r="I322" s="193"/>
      <c r="J322" s="188"/>
      <c r="K322" s="188"/>
      <c r="L322" s="194"/>
      <c r="M322" s="195"/>
      <c r="N322" s="196"/>
      <c r="O322" s="196"/>
      <c r="P322" s="196"/>
      <c r="Q322" s="196"/>
      <c r="R322" s="196"/>
      <c r="S322" s="196"/>
      <c r="T322" s="197"/>
      <c r="AT322" s="198" t="s">
        <v>145</v>
      </c>
      <c r="AU322" s="198" t="s">
        <v>85</v>
      </c>
      <c r="AV322" s="13" t="s">
        <v>85</v>
      </c>
      <c r="AW322" s="13" t="s">
        <v>31</v>
      </c>
      <c r="AX322" s="13" t="s">
        <v>83</v>
      </c>
      <c r="AY322" s="198" t="s">
        <v>136</v>
      </c>
    </row>
    <row r="323" spans="1:65" s="2" customFormat="1" ht="21.75" customHeight="1">
      <c r="A323" s="31"/>
      <c r="B323" s="32"/>
      <c r="C323" s="174" t="s">
        <v>604</v>
      </c>
      <c r="D323" s="174" t="s">
        <v>138</v>
      </c>
      <c r="E323" s="175" t="s">
        <v>605</v>
      </c>
      <c r="F323" s="176" t="s">
        <v>606</v>
      </c>
      <c r="G323" s="177" t="s">
        <v>197</v>
      </c>
      <c r="H323" s="178">
        <v>125.12</v>
      </c>
      <c r="I323" s="179"/>
      <c r="J323" s="180">
        <f>ROUND(I323*H323,2)</f>
        <v>0</v>
      </c>
      <c r="K323" s="176" t="s">
        <v>142</v>
      </c>
      <c r="L323" s="36"/>
      <c r="M323" s="181" t="s">
        <v>1</v>
      </c>
      <c r="N323" s="182" t="s">
        <v>40</v>
      </c>
      <c r="O323" s="65"/>
      <c r="P323" s="183">
        <f>O323*H323</f>
        <v>0</v>
      </c>
      <c r="Q323" s="183">
        <v>4.5500000000000002E-3</v>
      </c>
      <c r="R323" s="183">
        <f>Q323*H323</f>
        <v>0.56929600000000002</v>
      </c>
      <c r="S323" s="183">
        <v>0</v>
      </c>
      <c r="T323" s="184">
        <f>S323*H323</f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85" t="s">
        <v>221</v>
      </c>
      <c r="AT323" s="185" t="s">
        <v>138</v>
      </c>
      <c r="AU323" s="185" t="s">
        <v>85</v>
      </c>
      <c r="AY323" s="16" t="s">
        <v>136</v>
      </c>
      <c r="BE323" s="186">
        <f>IF(N323="základní",J323,0)</f>
        <v>0</v>
      </c>
      <c r="BF323" s="186">
        <f>IF(N323="snížená",J323,0)</f>
        <v>0</v>
      </c>
      <c r="BG323" s="186">
        <f>IF(N323="zákl. přenesená",J323,0)</f>
        <v>0</v>
      </c>
      <c r="BH323" s="186">
        <f>IF(N323="sníž. přenesená",J323,0)</f>
        <v>0</v>
      </c>
      <c r="BI323" s="186">
        <f>IF(N323="nulová",J323,0)</f>
        <v>0</v>
      </c>
      <c r="BJ323" s="16" t="s">
        <v>83</v>
      </c>
      <c r="BK323" s="186">
        <f>ROUND(I323*H323,2)</f>
        <v>0</v>
      </c>
      <c r="BL323" s="16" t="s">
        <v>221</v>
      </c>
      <c r="BM323" s="185" t="s">
        <v>607</v>
      </c>
    </row>
    <row r="324" spans="1:65" s="2" customFormat="1" ht="24.2" customHeight="1">
      <c r="A324" s="31"/>
      <c r="B324" s="32"/>
      <c r="C324" s="174" t="s">
        <v>608</v>
      </c>
      <c r="D324" s="174" t="s">
        <v>138</v>
      </c>
      <c r="E324" s="175" t="s">
        <v>609</v>
      </c>
      <c r="F324" s="176" t="s">
        <v>610</v>
      </c>
      <c r="G324" s="177" t="s">
        <v>197</v>
      </c>
      <c r="H324" s="178">
        <v>50.658000000000001</v>
      </c>
      <c r="I324" s="179"/>
      <c r="J324" s="180">
        <f>ROUND(I324*H324,2)</f>
        <v>0</v>
      </c>
      <c r="K324" s="176" t="s">
        <v>142</v>
      </c>
      <c r="L324" s="36"/>
      <c r="M324" s="181" t="s">
        <v>1</v>
      </c>
      <c r="N324" s="182" t="s">
        <v>40</v>
      </c>
      <c r="O324" s="65"/>
      <c r="P324" s="183">
        <f>O324*H324</f>
        <v>0</v>
      </c>
      <c r="Q324" s="183">
        <v>7.4999999999999997E-3</v>
      </c>
      <c r="R324" s="183">
        <f>Q324*H324</f>
        <v>0.37993500000000002</v>
      </c>
      <c r="S324" s="183">
        <v>0</v>
      </c>
      <c r="T324" s="184">
        <f>S324*H324</f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85" t="s">
        <v>221</v>
      </c>
      <c r="AT324" s="185" t="s">
        <v>138</v>
      </c>
      <c r="AU324" s="185" t="s">
        <v>85</v>
      </c>
      <c r="AY324" s="16" t="s">
        <v>136</v>
      </c>
      <c r="BE324" s="186">
        <f>IF(N324="základní",J324,0)</f>
        <v>0</v>
      </c>
      <c r="BF324" s="186">
        <f>IF(N324="snížená",J324,0)</f>
        <v>0</v>
      </c>
      <c r="BG324" s="186">
        <f>IF(N324="zákl. přenesená",J324,0)</f>
        <v>0</v>
      </c>
      <c r="BH324" s="186">
        <f>IF(N324="sníž. přenesená",J324,0)</f>
        <v>0</v>
      </c>
      <c r="BI324" s="186">
        <f>IF(N324="nulová",J324,0)</f>
        <v>0</v>
      </c>
      <c r="BJ324" s="16" t="s">
        <v>83</v>
      </c>
      <c r="BK324" s="186">
        <f>ROUND(I324*H324,2)</f>
        <v>0</v>
      </c>
      <c r="BL324" s="16" t="s">
        <v>221</v>
      </c>
      <c r="BM324" s="185" t="s">
        <v>611</v>
      </c>
    </row>
    <row r="325" spans="1:65" s="13" customFormat="1">
      <c r="B325" s="187"/>
      <c r="C325" s="188"/>
      <c r="D325" s="189" t="s">
        <v>145</v>
      </c>
      <c r="E325" s="190" t="s">
        <v>1</v>
      </c>
      <c r="F325" s="191" t="s">
        <v>612</v>
      </c>
      <c r="G325" s="188"/>
      <c r="H325" s="192">
        <v>50.658000000000001</v>
      </c>
      <c r="I325" s="193"/>
      <c r="J325" s="188"/>
      <c r="K325" s="188"/>
      <c r="L325" s="194"/>
      <c r="M325" s="195"/>
      <c r="N325" s="196"/>
      <c r="O325" s="196"/>
      <c r="P325" s="196"/>
      <c r="Q325" s="196"/>
      <c r="R325" s="196"/>
      <c r="S325" s="196"/>
      <c r="T325" s="197"/>
      <c r="AT325" s="198" t="s">
        <v>145</v>
      </c>
      <c r="AU325" s="198" t="s">
        <v>85</v>
      </c>
      <c r="AV325" s="13" t="s">
        <v>85</v>
      </c>
      <c r="AW325" s="13" t="s">
        <v>31</v>
      </c>
      <c r="AX325" s="13" t="s">
        <v>83</v>
      </c>
      <c r="AY325" s="198" t="s">
        <v>136</v>
      </c>
    </row>
    <row r="326" spans="1:65" s="2" customFormat="1" ht="33" customHeight="1">
      <c r="A326" s="31"/>
      <c r="B326" s="32"/>
      <c r="C326" s="210" t="s">
        <v>613</v>
      </c>
      <c r="D326" s="210" t="s">
        <v>391</v>
      </c>
      <c r="E326" s="211" t="s">
        <v>614</v>
      </c>
      <c r="F326" s="212" t="s">
        <v>615</v>
      </c>
      <c r="G326" s="213" t="s">
        <v>197</v>
      </c>
      <c r="H326" s="214">
        <v>55.723999999999997</v>
      </c>
      <c r="I326" s="215"/>
      <c r="J326" s="216">
        <f>ROUND(I326*H326,2)</f>
        <v>0</v>
      </c>
      <c r="K326" s="212" t="s">
        <v>142</v>
      </c>
      <c r="L326" s="217"/>
      <c r="M326" s="218" t="s">
        <v>1</v>
      </c>
      <c r="N326" s="219" t="s">
        <v>40</v>
      </c>
      <c r="O326" s="65"/>
      <c r="P326" s="183">
        <f>O326*H326</f>
        <v>0</v>
      </c>
      <c r="Q326" s="183">
        <v>1.9199999999999998E-2</v>
      </c>
      <c r="R326" s="183">
        <f>Q326*H326</f>
        <v>1.0699007999999999</v>
      </c>
      <c r="S326" s="183">
        <v>0</v>
      </c>
      <c r="T326" s="184">
        <f>S326*H326</f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85" t="s">
        <v>298</v>
      </c>
      <c r="AT326" s="185" t="s">
        <v>391</v>
      </c>
      <c r="AU326" s="185" t="s">
        <v>85</v>
      </c>
      <c r="AY326" s="16" t="s">
        <v>136</v>
      </c>
      <c r="BE326" s="186">
        <f>IF(N326="základní",J326,0)</f>
        <v>0</v>
      </c>
      <c r="BF326" s="186">
        <f>IF(N326="snížená",J326,0)</f>
        <v>0</v>
      </c>
      <c r="BG326" s="186">
        <f>IF(N326="zákl. přenesená",J326,0)</f>
        <v>0</v>
      </c>
      <c r="BH326" s="186">
        <f>IF(N326="sníž. přenesená",J326,0)</f>
        <v>0</v>
      </c>
      <c r="BI326" s="186">
        <f>IF(N326="nulová",J326,0)</f>
        <v>0</v>
      </c>
      <c r="BJ326" s="16" t="s">
        <v>83</v>
      </c>
      <c r="BK326" s="186">
        <f>ROUND(I326*H326,2)</f>
        <v>0</v>
      </c>
      <c r="BL326" s="16" t="s">
        <v>221</v>
      </c>
      <c r="BM326" s="185" t="s">
        <v>616</v>
      </c>
    </row>
    <row r="327" spans="1:65" s="13" customFormat="1">
      <c r="B327" s="187"/>
      <c r="C327" s="188"/>
      <c r="D327" s="189" t="s">
        <v>145</v>
      </c>
      <c r="E327" s="188"/>
      <c r="F327" s="191" t="s">
        <v>617</v>
      </c>
      <c r="G327" s="188"/>
      <c r="H327" s="192">
        <v>55.723999999999997</v>
      </c>
      <c r="I327" s="193"/>
      <c r="J327" s="188"/>
      <c r="K327" s="188"/>
      <c r="L327" s="194"/>
      <c r="M327" s="195"/>
      <c r="N327" s="196"/>
      <c r="O327" s="196"/>
      <c r="P327" s="196"/>
      <c r="Q327" s="196"/>
      <c r="R327" s="196"/>
      <c r="S327" s="196"/>
      <c r="T327" s="197"/>
      <c r="AT327" s="198" t="s">
        <v>145</v>
      </c>
      <c r="AU327" s="198" t="s">
        <v>85</v>
      </c>
      <c r="AV327" s="13" t="s">
        <v>85</v>
      </c>
      <c r="AW327" s="13" t="s">
        <v>4</v>
      </c>
      <c r="AX327" s="13" t="s">
        <v>83</v>
      </c>
      <c r="AY327" s="198" t="s">
        <v>136</v>
      </c>
    </row>
    <row r="328" spans="1:65" s="2" customFormat="1" ht="33" customHeight="1">
      <c r="A328" s="31"/>
      <c r="B328" s="32"/>
      <c r="C328" s="174" t="s">
        <v>618</v>
      </c>
      <c r="D328" s="174" t="s">
        <v>138</v>
      </c>
      <c r="E328" s="175" t="s">
        <v>619</v>
      </c>
      <c r="F328" s="176" t="s">
        <v>620</v>
      </c>
      <c r="G328" s="177" t="s">
        <v>197</v>
      </c>
      <c r="H328" s="178">
        <v>74.462999999999994</v>
      </c>
      <c r="I328" s="179"/>
      <c r="J328" s="180">
        <f>ROUND(I328*H328,2)</f>
        <v>0</v>
      </c>
      <c r="K328" s="176" t="s">
        <v>142</v>
      </c>
      <c r="L328" s="36"/>
      <c r="M328" s="181" t="s">
        <v>1</v>
      </c>
      <c r="N328" s="182" t="s">
        <v>40</v>
      </c>
      <c r="O328" s="65"/>
      <c r="P328" s="183">
        <f>O328*H328</f>
        <v>0</v>
      </c>
      <c r="Q328" s="183">
        <v>6.3E-3</v>
      </c>
      <c r="R328" s="183">
        <f>Q328*H328</f>
        <v>0.46911689999999995</v>
      </c>
      <c r="S328" s="183">
        <v>0</v>
      </c>
      <c r="T328" s="184">
        <f>S328*H328</f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85" t="s">
        <v>221</v>
      </c>
      <c r="AT328" s="185" t="s">
        <v>138</v>
      </c>
      <c r="AU328" s="185" t="s">
        <v>85</v>
      </c>
      <c r="AY328" s="16" t="s">
        <v>136</v>
      </c>
      <c r="BE328" s="186">
        <f>IF(N328="základní",J328,0)</f>
        <v>0</v>
      </c>
      <c r="BF328" s="186">
        <f>IF(N328="snížená",J328,0)</f>
        <v>0</v>
      </c>
      <c r="BG328" s="186">
        <f>IF(N328="zákl. přenesená",J328,0)</f>
        <v>0</v>
      </c>
      <c r="BH328" s="186">
        <f>IF(N328="sníž. přenesená",J328,0)</f>
        <v>0</v>
      </c>
      <c r="BI328" s="186">
        <f>IF(N328="nulová",J328,0)</f>
        <v>0</v>
      </c>
      <c r="BJ328" s="16" t="s">
        <v>83</v>
      </c>
      <c r="BK328" s="186">
        <f>ROUND(I328*H328,2)</f>
        <v>0</v>
      </c>
      <c r="BL328" s="16" t="s">
        <v>221</v>
      </c>
      <c r="BM328" s="185" t="s">
        <v>621</v>
      </c>
    </row>
    <row r="329" spans="1:65" s="13" customFormat="1">
      <c r="B329" s="187"/>
      <c r="C329" s="188"/>
      <c r="D329" s="189" t="s">
        <v>145</v>
      </c>
      <c r="E329" s="190" t="s">
        <v>1</v>
      </c>
      <c r="F329" s="191" t="s">
        <v>622</v>
      </c>
      <c r="G329" s="188"/>
      <c r="H329" s="192">
        <v>74.462999999999994</v>
      </c>
      <c r="I329" s="193"/>
      <c r="J329" s="188"/>
      <c r="K329" s="188"/>
      <c r="L329" s="194"/>
      <c r="M329" s="195"/>
      <c r="N329" s="196"/>
      <c r="O329" s="196"/>
      <c r="P329" s="196"/>
      <c r="Q329" s="196"/>
      <c r="R329" s="196"/>
      <c r="S329" s="196"/>
      <c r="T329" s="197"/>
      <c r="AT329" s="198" t="s">
        <v>145</v>
      </c>
      <c r="AU329" s="198" t="s">
        <v>85</v>
      </c>
      <c r="AV329" s="13" t="s">
        <v>85</v>
      </c>
      <c r="AW329" s="13" t="s">
        <v>31</v>
      </c>
      <c r="AX329" s="13" t="s">
        <v>83</v>
      </c>
      <c r="AY329" s="198" t="s">
        <v>136</v>
      </c>
    </row>
    <row r="330" spans="1:65" s="2" customFormat="1" ht="24.2" customHeight="1">
      <c r="A330" s="31"/>
      <c r="B330" s="32"/>
      <c r="C330" s="210" t="s">
        <v>623</v>
      </c>
      <c r="D330" s="210" t="s">
        <v>391</v>
      </c>
      <c r="E330" s="211" t="s">
        <v>624</v>
      </c>
      <c r="F330" s="212" t="s">
        <v>625</v>
      </c>
      <c r="G330" s="213" t="s">
        <v>197</v>
      </c>
      <c r="H330" s="214">
        <v>81.909000000000006</v>
      </c>
      <c r="I330" s="215"/>
      <c r="J330" s="216">
        <f>ROUND(I330*H330,2)</f>
        <v>0</v>
      </c>
      <c r="K330" s="212" t="s">
        <v>142</v>
      </c>
      <c r="L330" s="217"/>
      <c r="M330" s="218" t="s">
        <v>1</v>
      </c>
      <c r="N330" s="219" t="s">
        <v>40</v>
      </c>
      <c r="O330" s="65"/>
      <c r="P330" s="183">
        <f>O330*H330</f>
        <v>0</v>
      </c>
      <c r="Q330" s="183">
        <v>2.1000000000000001E-2</v>
      </c>
      <c r="R330" s="183">
        <f>Q330*H330</f>
        <v>1.7200890000000002</v>
      </c>
      <c r="S330" s="183">
        <v>0</v>
      </c>
      <c r="T330" s="184">
        <f>S330*H330</f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85" t="s">
        <v>298</v>
      </c>
      <c r="AT330" s="185" t="s">
        <v>391</v>
      </c>
      <c r="AU330" s="185" t="s">
        <v>85</v>
      </c>
      <c r="AY330" s="16" t="s">
        <v>136</v>
      </c>
      <c r="BE330" s="186">
        <f>IF(N330="základní",J330,0)</f>
        <v>0</v>
      </c>
      <c r="BF330" s="186">
        <f>IF(N330="snížená",J330,0)</f>
        <v>0</v>
      </c>
      <c r="BG330" s="186">
        <f>IF(N330="zákl. přenesená",J330,0)</f>
        <v>0</v>
      </c>
      <c r="BH330" s="186">
        <f>IF(N330="sníž. přenesená",J330,0)</f>
        <v>0</v>
      </c>
      <c r="BI330" s="186">
        <f>IF(N330="nulová",J330,0)</f>
        <v>0</v>
      </c>
      <c r="BJ330" s="16" t="s">
        <v>83</v>
      </c>
      <c r="BK330" s="186">
        <f>ROUND(I330*H330,2)</f>
        <v>0</v>
      </c>
      <c r="BL330" s="16" t="s">
        <v>221</v>
      </c>
      <c r="BM330" s="185" t="s">
        <v>626</v>
      </c>
    </row>
    <row r="331" spans="1:65" s="13" customFormat="1">
      <c r="B331" s="187"/>
      <c r="C331" s="188"/>
      <c r="D331" s="189" t="s">
        <v>145</v>
      </c>
      <c r="E331" s="188"/>
      <c r="F331" s="191" t="s">
        <v>627</v>
      </c>
      <c r="G331" s="188"/>
      <c r="H331" s="192">
        <v>81.909000000000006</v>
      </c>
      <c r="I331" s="193"/>
      <c r="J331" s="188"/>
      <c r="K331" s="188"/>
      <c r="L331" s="194"/>
      <c r="M331" s="195"/>
      <c r="N331" s="196"/>
      <c r="O331" s="196"/>
      <c r="P331" s="196"/>
      <c r="Q331" s="196"/>
      <c r="R331" s="196"/>
      <c r="S331" s="196"/>
      <c r="T331" s="197"/>
      <c r="AT331" s="198" t="s">
        <v>145</v>
      </c>
      <c r="AU331" s="198" t="s">
        <v>85</v>
      </c>
      <c r="AV331" s="13" t="s">
        <v>85</v>
      </c>
      <c r="AW331" s="13" t="s">
        <v>4</v>
      </c>
      <c r="AX331" s="13" t="s">
        <v>83</v>
      </c>
      <c r="AY331" s="198" t="s">
        <v>136</v>
      </c>
    </row>
    <row r="332" spans="1:65" s="2" customFormat="1" ht="24.2" customHeight="1">
      <c r="A332" s="31"/>
      <c r="B332" s="32"/>
      <c r="C332" s="174" t="s">
        <v>628</v>
      </c>
      <c r="D332" s="174" t="s">
        <v>138</v>
      </c>
      <c r="E332" s="175" t="s">
        <v>629</v>
      </c>
      <c r="F332" s="176" t="s">
        <v>630</v>
      </c>
      <c r="G332" s="177" t="s">
        <v>423</v>
      </c>
      <c r="H332" s="220"/>
      <c r="I332" s="179"/>
      <c r="J332" s="180">
        <f>ROUND(I332*H332,2)</f>
        <v>0</v>
      </c>
      <c r="K332" s="176" t="s">
        <v>142</v>
      </c>
      <c r="L332" s="36"/>
      <c r="M332" s="181" t="s">
        <v>1</v>
      </c>
      <c r="N332" s="182" t="s">
        <v>40</v>
      </c>
      <c r="O332" s="65"/>
      <c r="P332" s="183">
        <f>O332*H332</f>
        <v>0</v>
      </c>
      <c r="Q332" s="183">
        <v>0</v>
      </c>
      <c r="R332" s="183">
        <f>Q332*H332</f>
        <v>0</v>
      </c>
      <c r="S332" s="183">
        <v>0</v>
      </c>
      <c r="T332" s="184">
        <f>S332*H332</f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85" t="s">
        <v>221</v>
      </c>
      <c r="AT332" s="185" t="s">
        <v>138</v>
      </c>
      <c r="AU332" s="185" t="s">
        <v>85</v>
      </c>
      <c r="AY332" s="16" t="s">
        <v>136</v>
      </c>
      <c r="BE332" s="186">
        <f>IF(N332="základní",J332,0)</f>
        <v>0</v>
      </c>
      <c r="BF332" s="186">
        <f>IF(N332="snížená",J332,0)</f>
        <v>0</v>
      </c>
      <c r="BG332" s="186">
        <f>IF(N332="zákl. přenesená",J332,0)</f>
        <v>0</v>
      </c>
      <c r="BH332" s="186">
        <f>IF(N332="sníž. přenesená",J332,0)</f>
        <v>0</v>
      </c>
      <c r="BI332" s="186">
        <f>IF(N332="nulová",J332,0)</f>
        <v>0</v>
      </c>
      <c r="BJ332" s="16" t="s">
        <v>83</v>
      </c>
      <c r="BK332" s="186">
        <f>ROUND(I332*H332,2)</f>
        <v>0</v>
      </c>
      <c r="BL332" s="16" t="s">
        <v>221</v>
      </c>
      <c r="BM332" s="185" t="s">
        <v>631</v>
      </c>
    </row>
    <row r="333" spans="1:65" s="12" customFormat="1" ht="22.9" customHeight="1">
      <c r="B333" s="158"/>
      <c r="C333" s="159"/>
      <c r="D333" s="160" t="s">
        <v>74</v>
      </c>
      <c r="E333" s="172" t="s">
        <v>632</v>
      </c>
      <c r="F333" s="172" t="s">
        <v>633</v>
      </c>
      <c r="G333" s="159"/>
      <c r="H333" s="159"/>
      <c r="I333" s="162"/>
      <c r="J333" s="173">
        <f>BK333</f>
        <v>0</v>
      </c>
      <c r="K333" s="159"/>
      <c r="L333" s="164"/>
      <c r="M333" s="165"/>
      <c r="N333" s="166"/>
      <c r="O333" s="166"/>
      <c r="P333" s="167">
        <f>SUM(P334:P338)</f>
        <v>0</v>
      </c>
      <c r="Q333" s="166"/>
      <c r="R333" s="167">
        <f>SUM(R334:R338)</f>
        <v>1.2247200000000001E-3</v>
      </c>
      <c r="S333" s="166"/>
      <c r="T333" s="168">
        <f>SUM(T334:T338)</f>
        <v>0</v>
      </c>
      <c r="AR333" s="169" t="s">
        <v>85</v>
      </c>
      <c r="AT333" s="170" t="s">
        <v>74</v>
      </c>
      <c r="AU333" s="170" t="s">
        <v>83</v>
      </c>
      <c r="AY333" s="169" t="s">
        <v>136</v>
      </c>
      <c r="BK333" s="171">
        <f>SUM(BK334:BK338)</f>
        <v>0</v>
      </c>
    </row>
    <row r="334" spans="1:65" s="2" customFormat="1" ht="24.2" customHeight="1">
      <c r="A334" s="31"/>
      <c r="B334" s="32"/>
      <c r="C334" s="174" t="s">
        <v>634</v>
      </c>
      <c r="D334" s="174" t="s">
        <v>138</v>
      </c>
      <c r="E334" s="175" t="s">
        <v>635</v>
      </c>
      <c r="F334" s="176" t="s">
        <v>636</v>
      </c>
      <c r="G334" s="177" t="s">
        <v>257</v>
      </c>
      <c r="H334" s="178">
        <v>5.4</v>
      </c>
      <c r="I334" s="179"/>
      <c r="J334" s="180">
        <f>ROUND(I334*H334,2)</f>
        <v>0</v>
      </c>
      <c r="K334" s="176" t="s">
        <v>142</v>
      </c>
      <c r="L334" s="36"/>
      <c r="M334" s="181" t="s">
        <v>1</v>
      </c>
      <c r="N334" s="182" t="s">
        <v>40</v>
      </c>
      <c r="O334" s="65"/>
      <c r="P334" s="183">
        <f>O334*H334</f>
        <v>0</v>
      </c>
      <c r="Q334" s="183">
        <v>0</v>
      </c>
      <c r="R334" s="183">
        <f>Q334*H334</f>
        <v>0</v>
      </c>
      <c r="S334" s="183">
        <v>0</v>
      </c>
      <c r="T334" s="184">
        <f>S334*H334</f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85" t="s">
        <v>221</v>
      </c>
      <c r="AT334" s="185" t="s">
        <v>138</v>
      </c>
      <c r="AU334" s="185" t="s">
        <v>85</v>
      </c>
      <c r="AY334" s="16" t="s">
        <v>136</v>
      </c>
      <c r="BE334" s="186">
        <f>IF(N334="základní",J334,0)</f>
        <v>0</v>
      </c>
      <c r="BF334" s="186">
        <f>IF(N334="snížená",J334,0)</f>
        <v>0</v>
      </c>
      <c r="BG334" s="186">
        <f>IF(N334="zákl. přenesená",J334,0)</f>
        <v>0</v>
      </c>
      <c r="BH334" s="186">
        <f>IF(N334="sníž. přenesená",J334,0)</f>
        <v>0</v>
      </c>
      <c r="BI334" s="186">
        <f>IF(N334="nulová",J334,0)</f>
        <v>0</v>
      </c>
      <c r="BJ334" s="16" t="s">
        <v>83</v>
      </c>
      <c r="BK334" s="186">
        <f>ROUND(I334*H334,2)</f>
        <v>0</v>
      </c>
      <c r="BL334" s="16" t="s">
        <v>221</v>
      </c>
      <c r="BM334" s="185" t="s">
        <v>637</v>
      </c>
    </row>
    <row r="335" spans="1:65" s="13" customFormat="1">
      <c r="B335" s="187"/>
      <c r="C335" s="188"/>
      <c r="D335" s="189" t="s">
        <v>145</v>
      </c>
      <c r="E335" s="190" t="s">
        <v>1</v>
      </c>
      <c r="F335" s="191" t="s">
        <v>638</v>
      </c>
      <c r="G335" s="188"/>
      <c r="H335" s="192">
        <v>5.4</v>
      </c>
      <c r="I335" s="193"/>
      <c r="J335" s="188"/>
      <c r="K335" s="188"/>
      <c r="L335" s="194"/>
      <c r="M335" s="195"/>
      <c r="N335" s="196"/>
      <c r="O335" s="196"/>
      <c r="P335" s="196"/>
      <c r="Q335" s="196"/>
      <c r="R335" s="196"/>
      <c r="S335" s="196"/>
      <c r="T335" s="197"/>
      <c r="AT335" s="198" t="s">
        <v>145</v>
      </c>
      <c r="AU335" s="198" t="s">
        <v>85</v>
      </c>
      <c r="AV335" s="13" t="s">
        <v>85</v>
      </c>
      <c r="AW335" s="13" t="s">
        <v>31</v>
      </c>
      <c r="AX335" s="13" t="s">
        <v>83</v>
      </c>
      <c r="AY335" s="198" t="s">
        <v>136</v>
      </c>
    </row>
    <row r="336" spans="1:65" s="2" customFormat="1" ht="24.2" customHeight="1">
      <c r="A336" s="31"/>
      <c r="B336" s="32"/>
      <c r="C336" s="210" t="s">
        <v>639</v>
      </c>
      <c r="D336" s="210" t="s">
        <v>391</v>
      </c>
      <c r="E336" s="211" t="s">
        <v>640</v>
      </c>
      <c r="F336" s="212" t="s">
        <v>641</v>
      </c>
      <c r="G336" s="213" t="s">
        <v>257</v>
      </c>
      <c r="H336" s="214">
        <v>5.8319999999999999</v>
      </c>
      <c r="I336" s="215"/>
      <c r="J336" s="216">
        <f>ROUND(I336*H336,2)</f>
        <v>0</v>
      </c>
      <c r="K336" s="212" t="s">
        <v>142</v>
      </c>
      <c r="L336" s="217"/>
      <c r="M336" s="218" t="s">
        <v>1</v>
      </c>
      <c r="N336" s="219" t="s">
        <v>40</v>
      </c>
      <c r="O336" s="65"/>
      <c r="P336" s="183">
        <f>O336*H336</f>
        <v>0</v>
      </c>
      <c r="Q336" s="183">
        <v>2.1000000000000001E-4</v>
      </c>
      <c r="R336" s="183">
        <f>Q336*H336</f>
        <v>1.2247200000000001E-3</v>
      </c>
      <c r="S336" s="183">
        <v>0</v>
      </c>
      <c r="T336" s="184">
        <f>S336*H336</f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185" t="s">
        <v>298</v>
      </c>
      <c r="AT336" s="185" t="s">
        <v>391</v>
      </c>
      <c r="AU336" s="185" t="s">
        <v>85</v>
      </c>
      <c r="AY336" s="16" t="s">
        <v>136</v>
      </c>
      <c r="BE336" s="186">
        <f>IF(N336="základní",J336,0)</f>
        <v>0</v>
      </c>
      <c r="BF336" s="186">
        <f>IF(N336="snížená",J336,0)</f>
        <v>0</v>
      </c>
      <c r="BG336" s="186">
        <f>IF(N336="zákl. přenesená",J336,0)</f>
        <v>0</v>
      </c>
      <c r="BH336" s="186">
        <f>IF(N336="sníž. přenesená",J336,0)</f>
        <v>0</v>
      </c>
      <c r="BI336" s="186">
        <f>IF(N336="nulová",J336,0)</f>
        <v>0</v>
      </c>
      <c r="BJ336" s="16" t="s">
        <v>83</v>
      </c>
      <c r="BK336" s="186">
        <f>ROUND(I336*H336,2)</f>
        <v>0</v>
      </c>
      <c r="BL336" s="16" t="s">
        <v>221</v>
      </c>
      <c r="BM336" s="185" t="s">
        <v>642</v>
      </c>
    </row>
    <row r="337" spans="1:65" s="13" customFormat="1">
      <c r="B337" s="187"/>
      <c r="C337" s="188"/>
      <c r="D337" s="189" t="s">
        <v>145</v>
      </c>
      <c r="E337" s="188"/>
      <c r="F337" s="191" t="s">
        <v>643</v>
      </c>
      <c r="G337" s="188"/>
      <c r="H337" s="192">
        <v>5.8319999999999999</v>
      </c>
      <c r="I337" s="193"/>
      <c r="J337" s="188"/>
      <c r="K337" s="188"/>
      <c r="L337" s="194"/>
      <c r="M337" s="195"/>
      <c r="N337" s="196"/>
      <c r="O337" s="196"/>
      <c r="P337" s="196"/>
      <c r="Q337" s="196"/>
      <c r="R337" s="196"/>
      <c r="S337" s="196"/>
      <c r="T337" s="197"/>
      <c r="AT337" s="198" t="s">
        <v>145</v>
      </c>
      <c r="AU337" s="198" t="s">
        <v>85</v>
      </c>
      <c r="AV337" s="13" t="s">
        <v>85</v>
      </c>
      <c r="AW337" s="13" t="s">
        <v>4</v>
      </c>
      <c r="AX337" s="13" t="s">
        <v>83</v>
      </c>
      <c r="AY337" s="198" t="s">
        <v>136</v>
      </c>
    </row>
    <row r="338" spans="1:65" s="2" customFormat="1" ht="24.2" customHeight="1">
      <c r="A338" s="31"/>
      <c r="B338" s="32"/>
      <c r="C338" s="174" t="s">
        <v>644</v>
      </c>
      <c r="D338" s="174" t="s">
        <v>138</v>
      </c>
      <c r="E338" s="175" t="s">
        <v>645</v>
      </c>
      <c r="F338" s="176" t="s">
        <v>646</v>
      </c>
      <c r="G338" s="177" t="s">
        <v>423</v>
      </c>
      <c r="H338" s="220"/>
      <c r="I338" s="179"/>
      <c r="J338" s="180">
        <f>ROUND(I338*H338,2)</f>
        <v>0</v>
      </c>
      <c r="K338" s="176" t="s">
        <v>142</v>
      </c>
      <c r="L338" s="36"/>
      <c r="M338" s="181" t="s">
        <v>1</v>
      </c>
      <c r="N338" s="182" t="s">
        <v>40</v>
      </c>
      <c r="O338" s="65"/>
      <c r="P338" s="183">
        <f>O338*H338</f>
        <v>0</v>
      </c>
      <c r="Q338" s="183">
        <v>0</v>
      </c>
      <c r="R338" s="183">
        <f>Q338*H338</f>
        <v>0</v>
      </c>
      <c r="S338" s="183">
        <v>0</v>
      </c>
      <c r="T338" s="184">
        <f>S338*H338</f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85" t="s">
        <v>221</v>
      </c>
      <c r="AT338" s="185" t="s">
        <v>138</v>
      </c>
      <c r="AU338" s="185" t="s">
        <v>85</v>
      </c>
      <c r="AY338" s="16" t="s">
        <v>136</v>
      </c>
      <c r="BE338" s="186">
        <f>IF(N338="základní",J338,0)</f>
        <v>0</v>
      </c>
      <c r="BF338" s="186">
        <f>IF(N338="snížená",J338,0)</f>
        <v>0</v>
      </c>
      <c r="BG338" s="186">
        <f>IF(N338="zákl. přenesená",J338,0)</f>
        <v>0</v>
      </c>
      <c r="BH338" s="186">
        <f>IF(N338="sníž. přenesená",J338,0)</f>
        <v>0</v>
      </c>
      <c r="BI338" s="186">
        <f>IF(N338="nulová",J338,0)</f>
        <v>0</v>
      </c>
      <c r="BJ338" s="16" t="s">
        <v>83</v>
      </c>
      <c r="BK338" s="186">
        <f>ROUND(I338*H338,2)</f>
        <v>0</v>
      </c>
      <c r="BL338" s="16" t="s">
        <v>221</v>
      </c>
      <c r="BM338" s="185" t="s">
        <v>647</v>
      </c>
    </row>
    <row r="339" spans="1:65" s="12" customFormat="1" ht="22.9" customHeight="1">
      <c r="B339" s="158"/>
      <c r="C339" s="159"/>
      <c r="D339" s="160" t="s">
        <v>74</v>
      </c>
      <c r="E339" s="172" t="s">
        <v>648</v>
      </c>
      <c r="F339" s="172" t="s">
        <v>649</v>
      </c>
      <c r="G339" s="159"/>
      <c r="H339" s="159"/>
      <c r="I339" s="162"/>
      <c r="J339" s="173">
        <f>BK339</f>
        <v>0</v>
      </c>
      <c r="K339" s="159"/>
      <c r="L339" s="164"/>
      <c r="M339" s="165"/>
      <c r="N339" s="166"/>
      <c r="O339" s="166"/>
      <c r="P339" s="167">
        <f>SUM(P340:P351)</f>
        <v>0</v>
      </c>
      <c r="Q339" s="166"/>
      <c r="R339" s="167">
        <f>SUM(R340:R351)</f>
        <v>7.7061600000000008E-2</v>
      </c>
      <c r="S339" s="166"/>
      <c r="T339" s="168">
        <f>SUM(T340:T351)</f>
        <v>1.3612500000000001E-2</v>
      </c>
      <c r="AR339" s="169" t="s">
        <v>85</v>
      </c>
      <c r="AT339" s="170" t="s">
        <v>74</v>
      </c>
      <c r="AU339" s="170" t="s">
        <v>83</v>
      </c>
      <c r="AY339" s="169" t="s">
        <v>136</v>
      </c>
      <c r="BK339" s="171">
        <f>SUM(BK340:BK351)</f>
        <v>0</v>
      </c>
    </row>
    <row r="340" spans="1:65" s="2" customFormat="1" ht="24.2" customHeight="1">
      <c r="A340" s="31"/>
      <c r="B340" s="32"/>
      <c r="C340" s="174" t="s">
        <v>650</v>
      </c>
      <c r="D340" s="174" t="s">
        <v>138</v>
      </c>
      <c r="E340" s="175" t="s">
        <v>651</v>
      </c>
      <c r="F340" s="176" t="s">
        <v>652</v>
      </c>
      <c r="G340" s="177" t="s">
        <v>197</v>
      </c>
      <c r="H340" s="178">
        <v>9.9</v>
      </c>
      <c r="I340" s="179"/>
      <c r="J340" s="180">
        <f>ROUND(I340*H340,2)</f>
        <v>0</v>
      </c>
      <c r="K340" s="176" t="s">
        <v>142</v>
      </c>
      <c r="L340" s="36"/>
      <c r="M340" s="181" t="s">
        <v>1</v>
      </c>
      <c r="N340" s="182" t="s">
        <v>40</v>
      </c>
      <c r="O340" s="65"/>
      <c r="P340" s="183">
        <f>O340*H340</f>
        <v>0</v>
      </c>
      <c r="Q340" s="183">
        <v>3.0000000000000001E-5</v>
      </c>
      <c r="R340" s="183">
        <f>Q340*H340</f>
        <v>2.9700000000000001E-4</v>
      </c>
      <c r="S340" s="183">
        <v>0</v>
      </c>
      <c r="T340" s="184">
        <f>S340*H340</f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85" t="s">
        <v>221</v>
      </c>
      <c r="AT340" s="185" t="s">
        <v>138</v>
      </c>
      <c r="AU340" s="185" t="s">
        <v>85</v>
      </c>
      <c r="AY340" s="16" t="s">
        <v>136</v>
      </c>
      <c r="BE340" s="186">
        <f>IF(N340="základní",J340,0)</f>
        <v>0</v>
      </c>
      <c r="BF340" s="186">
        <f>IF(N340="snížená",J340,0)</f>
        <v>0</v>
      </c>
      <c r="BG340" s="186">
        <f>IF(N340="zákl. přenesená",J340,0)</f>
        <v>0</v>
      </c>
      <c r="BH340" s="186">
        <f>IF(N340="sníž. přenesená",J340,0)</f>
        <v>0</v>
      </c>
      <c r="BI340" s="186">
        <f>IF(N340="nulová",J340,0)</f>
        <v>0</v>
      </c>
      <c r="BJ340" s="16" t="s">
        <v>83</v>
      </c>
      <c r="BK340" s="186">
        <f>ROUND(I340*H340,2)</f>
        <v>0</v>
      </c>
      <c r="BL340" s="16" t="s">
        <v>221</v>
      </c>
      <c r="BM340" s="185" t="s">
        <v>653</v>
      </c>
    </row>
    <row r="341" spans="1:65" s="13" customFormat="1">
      <c r="B341" s="187"/>
      <c r="C341" s="188"/>
      <c r="D341" s="189" t="s">
        <v>145</v>
      </c>
      <c r="E341" s="190" t="s">
        <v>1</v>
      </c>
      <c r="F341" s="191" t="s">
        <v>654</v>
      </c>
      <c r="G341" s="188"/>
      <c r="H341" s="192">
        <v>9.9</v>
      </c>
      <c r="I341" s="193"/>
      <c r="J341" s="188"/>
      <c r="K341" s="188"/>
      <c r="L341" s="194"/>
      <c r="M341" s="195"/>
      <c r="N341" s="196"/>
      <c r="O341" s="196"/>
      <c r="P341" s="196"/>
      <c r="Q341" s="196"/>
      <c r="R341" s="196"/>
      <c r="S341" s="196"/>
      <c r="T341" s="197"/>
      <c r="AT341" s="198" t="s">
        <v>145</v>
      </c>
      <c r="AU341" s="198" t="s">
        <v>85</v>
      </c>
      <c r="AV341" s="13" t="s">
        <v>85</v>
      </c>
      <c r="AW341" s="13" t="s">
        <v>31</v>
      </c>
      <c r="AX341" s="13" t="s">
        <v>83</v>
      </c>
      <c r="AY341" s="198" t="s">
        <v>136</v>
      </c>
    </row>
    <row r="342" spans="1:65" s="2" customFormat="1" ht="24.2" customHeight="1">
      <c r="A342" s="31"/>
      <c r="B342" s="32"/>
      <c r="C342" s="174" t="s">
        <v>655</v>
      </c>
      <c r="D342" s="174" t="s">
        <v>138</v>
      </c>
      <c r="E342" s="175" t="s">
        <v>656</v>
      </c>
      <c r="F342" s="176" t="s">
        <v>657</v>
      </c>
      <c r="G342" s="177" t="s">
        <v>197</v>
      </c>
      <c r="H342" s="178">
        <v>9.9</v>
      </c>
      <c r="I342" s="179"/>
      <c r="J342" s="180">
        <f>ROUND(I342*H342,2)</f>
        <v>0</v>
      </c>
      <c r="K342" s="176" t="s">
        <v>142</v>
      </c>
      <c r="L342" s="36"/>
      <c r="M342" s="181" t="s">
        <v>1</v>
      </c>
      <c r="N342" s="182" t="s">
        <v>40</v>
      </c>
      <c r="O342" s="65"/>
      <c r="P342" s="183">
        <f>O342*H342</f>
        <v>0</v>
      </c>
      <c r="Q342" s="183">
        <v>4.5500000000000002E-3</v>
      </c>
      <c r="R342" s="183">
        <f>Q342*H342</f>
        <v>4.5045000000000002E-2</v>
      </c>
      <c r="S342" s="183">
        <v>0</v>
      </c>
      <c r="T342" s="184">
        <f>S342*H342</f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185" t="s">
        <v>221</v>
      </c>
      <c r="AT342" s="185" t="s">
        <v>138</v>
      </c>
      <c r="AU342" s="185" t="s">
        <v>85</v>
      </c>
      <c r="AY342" s="16" t="s">
        <v>136</v>
      </c>
      <c r="BE342" s="186">
        <f>IF(N342="základní",J342,0)</f>
        <v>0</v>
      </c>
      <c r="BF342" s="186">
        <f>IF(N342="snížená",J342,0)</f>
        <v>0</v>
      </c>
      <c r="BG342" s="186">
        <f>IF(N342="zákl. přenesená",J342,0)</f>
        <v>0</v>
      </c>
      <c r="BH342" s="186">
        <f>IF(N342="sníž. přenesená",J342,0)</f>
        <v>0</v>
      </c>
      <c r="BI342" s="186">
        <f>IF(N342="nulová",J342,0)</f>
        <v>0</v>
      </c>
      <c r="BJ342" s="16" t="s">
        <v>83</v>
      </c>
      <c r="BK342" s="186">
        <f>ROUND(I342*H342,2)</f>
        <v>0</v>
      </c>
      <c r="BL342" s="16" t="s">
        <v>221</v>
      </c>
      <c r="BM342" s="185" t="s">
        <v>658</v>
      </c>
    </row>
    <row r="343" spans="1:65" s="2" customFormat="1" ht="24.2" customHeight="1">
      <c r="A343" s="31"/>
      <c r="B343" s="32"/>
      <c r="C343" s="174" t="s">
        <v>659</v>
      </c>
      <c r="D343" s="174" t="s">
        <v>138</v>
      </c>
      <c r="E343" s="175" t="s">
        <v>660</v>
      </c>
      <c r="F343" s="176" t="s">
        <v>661</v>
      </c>
      <c r="G343" s="177" t="s">
        <v>197</v>
      </c>
      <c r="H343" s="178">
        <v>5.4450000000000003</v>
      </c>
      <c r="I343" s="179"/>
      <c r="J343" s="180">
        <f>ROUND(I343*H343,2)</f>
        <v>0</v>
      </c>
      <c r="K343" s="176" t="s">
        <v>142</v>
      </c>
      <c r="L343" s="36"/>
      <c r="M343" s="181" t="s">
        <v>1</v>
      </c>
      <c r="N343" s="182" t="s">
        <v>40</v>
      </c>
      <c r="O343" s="65"/>
      <c r="P343" s="183">
        <f>O343*H343</f>
        <v>0</v>
      </c>
      <c r="Q343" s="183">
        <v>0</v>
      </c>
      <c r="R343" s="183">
        <f>Q343*H343</f>
        <v>0</v>
      </c>
      <c r="S343" s="183">
        <v>2.5000000000000001E-3</v>
      </c>
      <c r="T343" s="184">
        <f>S343*H343</f>
        <v>1.3612500000000001E-2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85" t="s">
        <v>221</v>
      </c>
      <c r="AT343" s="185" t="s">
        <v>138</v>
      </c>
      <c r="AU343" s="185" t="s">
        <v>85</v>
      </c>
      <c r="AY343" s="16" t="s">
        <v>136</v>
      </c>
      <c r="BE343" s="186">
        <f>IF(N343="základní",J343,0)</f>
        <v>0</v>
      </c>
      <c r="BF343" s="186">
        <f>IF(N343="snížená",J343,0)</f>
        <v>0</v>
      </c>
      <c r="BG343" s="186">
        <f>IF(N343="zákl. přenesená",J343,0)</f>
        <v>0</v>
      </c>
      <c r="BH343" s="186">
        <f>IF(N343="sníž. přenesená",J343,0)</f>
        <v>0</v>
      </c>
      <c r="BI343" s="186">
        <f>IF(N343="nulová",J343,0)</f>
        <v>0</v>
      </c>
      <c r="BJ343" s="16" t="s">
        <v>83</v>
      </c>
      <c r="BK343" s="186">
        <f>ROUND(I343*H343,2)</f>
        <v>0</v>
      </c>
      <c r="BL343" s="16" t="s">
        <v>221</v>
      </c>
      <c r="BM343" s="185" t="s">
        <v>662</v>
      </c>
    </row>
    <row r="344" spans="1:65" s="13" customFormat="1">
      <c r="B344" s="187"/>
      <c r="C344" s="188"/>
      <c r="D344" s="189" t="s">
        <v>145</v>
      </c>
      <c r="E344" s="190" t="s">
        <v>1</v>
      </c>
      <c r="F344" s="191" t="s">
        <v>663</v>
      </c>
      <c r="G344" s="188"/>
      <c r="H344" s="192">
        <v>5.4450000000000003</v>
      </c>
      <c r="I344" s="193"/>
      <c r="J344" s="188"/>
      <c r="K344" s="188"/>
      <c r="L344" s="194"/>
      <c r="M344" s="195"/>
      <c r="N344" s="196"/>
      <c r="O344" s="196"/>
      <c r="P344" s="196"/>
      <c r="Q344" s="196"/>
      <c r="R344" s="196"/>
      <c r="S344" s="196"/>
      <c r="T344" s="197"/>
      <c r="AT344" s="198" t="s">
        <v>145</v>
      </c>
      <c r="AU344" s="198" t="s">
        <v>85</v>
      </c>
      <c r="AV344" s="13" t="s">
        <v>85</v>
      </c>
      <c r="AW344" s="13" t="s">
        <v>31</v>
      </c>
      <c r="AX344" s="13" t="s">
        <v>83</v>
      </c>
      <c r="AY344" s="198" t="s">
        <v>136</v>
      </c>
    </row>
    <row r="345" spans="1:65" s="2" customFormat="1" ht="16.5" customHeight="1">
      <c r="A345" s="31"/>
      <c r="B345" s="32"/>
      <c r="C345" s="174" t="s">
        <v>664</v>
      </c>
      <c r="D345" s="174" t="s">
        <v>138</v>
      </c>
      <c r="E345" s="175" t="s">
        <v>665</v>
      </c>
      <c r="F345" s="176" t="s">
        <v>666</v>
      </c>
      <c r="G345" s="177" t="s">
        <v>197</v>
      </c>
      <c r="H345" s="178">
        <v>9.9</v>
      </c>
      <c r="I345" s="179"/>
      <c r="J345" s="180">
        <f>ROUND(I345*H345,2)</f>
        <v>0</v>
      </c>
      <c r="K345" s="176" t="s">
        <v>142</v>
      </c>
      <c r="L345" s="36"/>
      <c r="M345" s="181" t="s">
        <v>1</v>
      </c>
      <c r="N345" s="182" t="s">
        <v>40</v>
      </c>
      <c r="O345" s="65"/>
      <c r="P345" s="183">
        <f>O345*H345</f>
        <v>0</v>
      </c>
      <c r="Q345" s="183">
        <v>2.9999999999999997E-4</v>
      </c>
      <c r="R345" s="183">
        <f>Q345*H345</f>
        <v>2.97E-3</v>
      </c>
      <c r="S345" s="183">
        <v>0</v>
      </c>
      <c r="T345" s="184">
        <f>S345*H345</f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185" t="s">
        <v>221</v>
      </c>
      <c r="AT345" s="185" t="s">
        <v>138</v>
      </c>
      <c r="AU345" s="185" t="s">
        <v>85</v>
      </c>
      <c r="AY345" s="16" t="s">
        <v>136</v>
      </c>
      <c r="BE345" s="186">
        <f>IF(N345="základní",J345,0)</f>
        <v>0</v>
      </c>
      <c r="BF345" s="186">
        <f>IF(N345="snížená",J345,0)</f>
        <v>0</v>
      </c>
      <c r="BG345" s="186">
        <f>IF(N345="zákl. přenesená",J345,0)</f>
        <v>0</v>
      </c>
      <c r="BH345" s="186">
        <f>IF(N345="sníž. přenesená",J345,0)</f>
        <v>0</v>
      </c>
      <c r="BI345" s="186">
        <f>IF(N345="nulová",J345,0)</f>
        <v>0</v>
      </c>
      <c r="BJ345" s="16" t="s">
        <v>83</v>
      </c>
      <c r="BK345" s="186">
        <f>ROUND(I345*H345,2)</f>
        <v>0</v>
      </c>
      <c r="BL345" s="16" t="s">
        <v>221</v>
      </c>
      <c r="BM345" s="185" t="s">
        <v>667</v>
      </c>
    </row>
    <row r="346" spans="1:65" s="2" customFormat="1" ht="16.5" customHeight="1">
      <c r="A346" s="31"/>
      <c r="B346" s="32"/>
      <c r="C346" s="210" t="s">
        <v>668</v>
      </c>
      <c r="D346" s="210" t="s">
        <v>391</v>
      </c>
      <c r="E346" s="211" t="s">
        <v>669</v>
      </c>
      <c r="F346" s="212" t="s">
        <v>670</v>
      </c>
      <c r="G346" s="213" t="s">
        <v>197</v>
      </c>
      <c r="H346" s="214">
        <v>10.89</v>
      </c>
      <c r="I346" s="215"/>
      <c r="J346" s="216">
        <f>ROUND(I346*H346,2)</f>
        <v>0</v>
      </c>
      <c r="K346" s="212" t="s">
        <v>142</v>
      </c>
      <c r="L346" s="217"/>
      <c r="M346" s="218" t="s">
        <v>1</v>
      </c>
      <c r="N346" s="219" t="s">
        <v>40</v>
      </c>
      <c r="O346" s="65"/>
      <c r="P346" s="183">
        <f>O346*H346</f>
        <v>0</v>
      </c>
      <c r="Q346" s="183">
        <v>2.64E-3</v>
      </c>
      <c r="R346" s="183">
        <f>Q346*H346</f>
        <v>2.87496E-2</v>
      </c>
      <c r="S346" s="183">
        <v>0</v>
      </c>
      <c r="T346" s="184">
        <f>S346*H346</f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85" t="s">
        <v>298</v>
      </c>
      <c r="AT346" s="185" t="s">
        <v>391</v>
      </c>
      <c r="AU346" s="185" t="s">
        <v>85</v>
      </c>
      <c r="AY346" s="16" t="s">
        <v>136</v>
      </c>
      <c r="BE346" s="186">
        <f>IF(N346="základní",J346,0)</f>
        <v>0</v>
      </c>
      <c r="BF346" s="186">
        <f>IF(N346="snížená",J346,0)</f>
        <v>0</v>
      </c>
      <c r="BG346" s="186">
        <f>IF(N346="zákl. přenesená",J346,0)</f>
        <v>0</v>
      </c>
      <c r="BH346" s="186">
        <f>IF(N346="sníž. přenesená",J346,0)</f>
        <v>0</v>
      </c>
      <c r="BI346" s="186">
        <f>IF(N346="nulová",J346,0)</f>
        <v>0</v>
      </c>
      <c r="BJ346" s="16" t="s">
        <v>83</v>
      </c>
      <c r="BK346" s="186">
        <f>ROUND(I346*H346,2)</f>
        <v>0</v>
      </c>
      <c r="BL346" s="16" t="s">
        <v>221</v>
      </c>
      <c r="BM346" s="185" t="s">
        <v>671</v>
      </c>
    </row>
    <row r="347" spans="1:65" s="13" customFormat="1">
      <c r="B347" s="187"/>
      <c r="C347" s="188"/>
      <c r="D347" s="189" t="s">
        <v>145</v>
      </c>
      <c r="E347" s="188"/>
      <c r="F347" s="191" t="s">
        <v>672</v>
      </c>
      <c r="G347" s="188"/>
      <c r="H347" s="192">
        <v>10.89</v>
      </c>
      <c r="I347" s="193"/>
      <c r="J347" s="188"/>
      <c r="K347" s="188"/>
      <c r="L347" s="194"/>
      <c r="M347" s="195"/>
      <c r="N347" s="196"/>
      <c r="O347" s="196"/>
      <c r="P347" s="196"/>
      <c r="Q347" s="196"/>
      <c r="R347" s="196"/>
      <c r="S347" s="196"/>
      <c r="T347" s="197"/>
      <c r="AT347" s="198" t="s">
        <v>145</v>
      </c>
      <c r="AU347" s="198" t="s">
        <v>85</v>
      </c>
      <c r="AV347" s="13" t="s">
        <v>85</v>
      </c>
      <c r="AW347" s="13" t="s">
        <v>4</v>
      </c>
      <c r="AX347" s="13" t="s">
        <v>83</v>
      </c>
      <c r="AY347" s="198" t="s">
        <v>136</v>
      </c>
    </row>
    <row r="348" spans="1:65" s="2" customFormat="1" ht="24.2" customHeight="1">
      <c r="A348" s="31"/>
      <c r="B348" s="32"/>
      <c r="C348" s="174" t="s">
        <v>673</v>
      </c>
      <c r="D348" s="174" t="s">
        <v>138</v>
      </c>
      <c r="E348" s="175" t="s">
        <v>674</v>
      </c>
      <c r="F348" s="176" t="s">
        <v>675</v>
      </c>
      <c r="G348" s="177" t="s">
        <v>257</v>
      </c>
      <c r="H348" s="178">
        <v>6.93</v>
      </c>
      <c r="I348" s="179"/>
      <c r="J348" s="180">
        <f>ROUND(I348*H348,2)</f>
        <v>0</v>
      </c>
      <c r="K348" s="176" t="s">
        <v>142</v>
      </c>
      <c r="L348" s="36"/>
      <c r="M348" s="181" t="s">
        <v>1</v>
      </c>
      <c r="N348" s="182" t="s">
        <v>40</v>
      </c>
      <c r="O348" s="65"/>
      <c r="P348" s="183">
        <f>O348*H348</f>
        <v>0</v>
      </c>
      <c r="Q348" s="183">
        <v>0</v>
      </c>
      <c r="R348" s="183">
        <f>Q348*H348</f>
        <v>0</v>
      </c>
      <c r="S348" s="183">
        <v>0</v>
      </c>
      <c r="T348" s="184">
        <f>S348*H348</f>
        <v>0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185" t="s">
        <v>221</v>
      </c>
      <c r="AT348" s="185" t="s">
        <v>138</v>
      </c>
      <c r="AU348" s="185" t="s">
        <v>85</v>
      </c>
      <c r="AY348" s="16" t="s">
        <v>136</v>
      </c>
      <c r="BE348" s="186">
        <f>IF(N348="základní",J348,0)</f>
        <v>0</v>
      </c>
      <c r="BF348" s="186">
        <f>IF(N348="snížená",J348,0)</f>
        <v>0</v>
      </c>
      <c r="BG348" s="186">
        <f>IF(N348="zákl. přenesená",J348,0)</f>
        <v>0</v>
      </c>
      <c r="BH348" s="186">
        <f>IF(N348="sníž. přenesená",J348,0)</f>
        <v>0</v>
      </c>
      <c r="BI348" s="186">
        <f>IF(N348="nulová",J348,0)</f>
        <v>0</v>
      </c>
      <c r="BJ348" s="16" t="s">
        <v>83</v>
      </c>
      <c r="BK348" s="186">
        <f>ROUND(I348*H348,2)</f>
        <v>0</v>
      </c>
      <c r="BL348" s="16" t="s">
        <v>221</v>
      </c>
      <c r="BM348" s="185" t="s">
        <v>676</v>
      </c>
    </row>
    <row r="349" spans="1:65" s="13" customFormat="1">
      <c r="B349" s="187"/>
      <c r="C349" s="188"/>
      <c r="D349" s="189" t="s">
        <v>145</v>
      </c>
      <c r="E349" s="190" t="s">
        <v>1</v>
      </c>
      <c r="F349" s="191" t="s">
        <v>677</v>
      </c>
      <c r="G349" s="188"/>
      <c r="H349" s="192">
        <v>6.93</v>
      </c>
      <c r="I349" s="193"/>
      <c r="J349" s="188"/>
      <c r="K349" s="188"/>
      <c r="L349" s="194"/>
      <c r="M349" s="195"/>
      <c r="N349" s="196"/>
      <c r="O349" s="196"/>
      <c r="P349" s="196"/>
      <c r="Q349" s="196"/>
      <c r="R349" s="196"/>
      <c r="S349" s="196"/>
      <c r="T349" s="197"/>
      <c r="AT349" s="198" t="s">
        <v>145</v>
      </c>
      <c r="AU349" s="198" t="s">
        <v>85</v>
      </c>
      <c r="AV349" s="13" t="s">
        <v>85</v>
      </c>
      <c r="AW349" s="13" t="s">
        <v>31</v>
      </c>
      <c r="AX349" s="13" t="s">
        <v>83</v>
      </c>
      <c r="AY349" s="198" t="s">
        <v>136</v>
      </c>
    </row>
    <row r="350" spans="1:65" s="2" customFormat="1" ht="16.5" customHeight="1">
      <c r="A350" s="31"/>
      <c r="B350" s="32"/>
      <c r="C350" s="174" t="s">
        <v>678</v>
      </c>
      <c r="D350" s="174" t="s">
        <v>138</v>
      </c>
      <c r="E350" s="175" t="s">
        <v>679</v>
      </c>
      <c r="F350" s="176" t="s">
        <v>680</v>
      </c>
      <c r="G350" s="177" t="s">
        <v>197</v>
      </c>
      <c r="H350" s="178">
        <v>5.4450000000000003</v>
      </c>
      <c r="I350" s="179"/>
      <c r="J350" s="180">
        <f>ROUND(I350*H350,2)</f>
        <v>0</v>
      </c>
      <c r="K350" s="176" t="s">
        <v>142</v>
      </c>
      <c r="L350" s="36"/>
      <c r="M350" s="181" t="s">
        <v>1</v>
      </c>
      <c r="N350" s="182" t="s">
        <v>40</v>
      </c>
      <c r="O350" s="65"/>
      <c r="P350" s="183">
        <f>O350*H350</f>
        <v>0</v>
      </c>
      <c r="Q350" s="183">
        <v>0</v>
      </c>
      <c r="R350" s="183">
        <f>Q350*H350</f>
        <v>0</v>
      </c>
      <c r="S350" s="183">
        <v>0</v>
      </c>
      <c r="T350" s="184">
        <f>S350*H350</f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85" t="s">
        <v>221</v>
      </c>
      <c r="AT350" s="185" t="s">
        <v>138</v>
      </c>
      <c r="AU350" s="185" t="s">
        <v>85</v>
      </c>
      <c r="AY350" s="16" t="s">
        <v>136</v>
      </c>
      <c r="BE350" s="186">
        <f>IF(N350="základní",J350,0)</f>
        <v>0</v>
      </c>
      <c r="BF350" s="186">
        <f>IF(N350="snížená",J350,0)</f>
        <v>0</v>
      </c>
      <c r="BG350" s="186">
        <f>IF(N350="zákl. přenesená",J350,0)</f>
        <v>0</v>
      </c>
      <c r="BH350" s="186">
        <f>IF(N350="sníž. přenesená",J350,0)</f>
        <v>0</v>
      </c>
      <c r="BI350" s="186">
        <f>IF(N350="nulová",J350,0)</f>
        <v>0</v>
      </c>
      <c r="BJ350" s="16" t="s">
        <v>83</v>
      </c>
      <c r="BK350" s="186">
        <f>ROUND(I350*H350,2)</f>
        <v>0</v>
      </c>
      <c r="BL350" s="16" t="s">
        <v>221</v>
      </c>
      <c r="BM350" s="185" t="s">
        <v>681</v>
      </c>
    </row>
    <row r="351" spans="1:65" s="2" customFormat="1" ht="24.2" customHeight="1">
      <c r="A351" s="31"/>
      <c r="B351" s="32"/>
      <c r="C351" s="174" t="s">
        <v>682</v>
      </c>
      <c r="D351" s="174" t="s">
        <v>138</v>
      </c>
      <c r="E351" s="175" t="s">
        <v>683</v>
      </c>
      <c r="F351" s="176" t="s">
        <v>684</v>
      </c>
      <c r="G351" s="177" t="s">
        <v>423</v>
      </c>
      <c r="H351" s="220"/>
      <c r="I351" s="179"/>
      <c r="J351" s="180">
        <f>ROUND(I351*H351,2)</f>
        <v>0</v>
      </c>
      <c r="K351" s="176" t="s">
        <v>142</v>
      </c>
      <c r="L351" s="36"/>
      <c r="M351" s="181" t="s">
        <v>1</v>
      </c>
      <c r="N351" s="182" t="s">
        <v>40</v>
      </c>
      <c r="O351" s="65"/>
      <c r="P351" s="183">
        <f>O351*H351</f>
        <v>0</v>
      </c>
      <c r="Q351" s="183">
        <v>0</v>
      </c>
      <c r="R351" s="183">
        <f>Q351*H351</f>
        <v>0</v>
      </c>
      <c r="S351" s="183">
        <v>0</v>
      </c>
      <c r="T351" s="184">
        <f>S351*H351</f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85" t="s">
        <v>221</v>
      </c>
      <c r="AT351" s="185" t="s">
        <v>138</v>
      </c>
      <c r="AU351" s="185" t="s">
        <v>85</v>
      </c>
      <c r="AY351" s="16" t="s">
        <v>136</v>
      </c>
      <c r="BE351" s="186">
        <f>IF(N351="základní",J351,0)</f>
        <v>0</v>
      </c>
      <c r="BF351" s="186">
        <f>IF(N351="snížená",J351,0)</f>
        <v>0</v>
      </c>
      <c r="BG351" s="186">
        <f>IF(N351="zákl. přenesená",J351,0)</f>
        <v>0</v>
      </c>
      <c r="BH351" s="186">
        <f>IF(N351="sníž. přenesená",J351,0)</f>
        <v>0</v>
      </c>
      <c r="BI351" s="186">
        <f>IF(N351="nulová",J351,0)</f>
        <v>0</v>
      </c>
      <c r="BJ351" s="16" t="s">
        <v>83</v>
      </c>
      <c r="BK351" s="186">
        <f>ROUND(I351*H351,2)</f>
        <v>0</v>
      </c>
      <c r="BL351" s="16" t="s">
        <v>221</v>
      </c>
      <c r="BM351" s="185" t="s">
        <v>685</v>
      </c>
    </row>
    <row r="352" spans="1:65" s="12" customFormat="1" ht="22.9" customHeight="1">
      <c r="B352" s="158"/>
      <c r="C352" s="159"/>
      <c r="D352" s="160" t="s">
        <v>74</v>
      </c>
      <c r="E352" s="172" t="s">
        <v>686</v>
      </c>
      <c r="F352" s="172" t="s">
        <v>687</v>
      </c>
      <c r="G352" s="159"/>
      <c r="H352" s="159"/>
      <c r="I352" s="162"/>
      <c r="J352" s="173">
        <f>BK352</f>
        <v>0</v>
      </c>
      <c r="K352" s="159"/>
      <c r="L352" s="164"/>
      <c r="M352" s="165"/>
      <c r="N352" s="166"/>
      <c r="O352" s="166"/>
      <c r="P352" s="167">
        <f>SUM(P353:P370)</f>
        <v>0</v>
      </c>
      <c r="Q352" s="166"/>
      <c r="R352" s="167">
        <f>SUM(R353:R370)</f>
        <v>3.6576150999999997</v>
      </c>
      <c r="S352" s="166"/>
      <c r="T352" s="168">
        <f>SUM(T353:T370)</f>
        <v>0</v>
      </c>
      <c r="AR352" s="169" t="s">
        <v>85</v>
      </c>
      <c r="AT352" s="170" t="s">
        <v>74</v>
      </c>
      <c r="AU352" s="170" t="s">
        <v>83</v>
      </c>
      <c r="AY352" s="169" t="s">
        <v>136</v>
      </c>
      <c r="BK352" s="171">
        <f>SUM(BK353:BK370)</f>
        <v>0</v>
      </c>
    </row>
    <row r="353" spans="1:65" s="2" customFormat="1" ht="16.5" customHeight="1">
      <c r="A353" s="31"/>
      <c r="B353" s="32"/>
      <c r="C353" s="174" t="s">
        <v>688</v>
      </c>
      <c r="D353" s="174" t="s">
        <v>138</v>
      </c>
      <c r="E353" s="175" t="s">
        <v>689</v>
      </c>
      <c r="F353" s="176" t="s">
        <v>690</v>
      </c>
      <c r="G353" s="177" t="s">
        <v>197</v>
      </c>
      <c r="H353" s="178">
        <v>187.28200000000001</v>
      </c>
      <c r="I353" s="179"/>
      <c r="J353" s="180">
        <f>ROUND(I353*H353,2)</f>
        <v>0</v>
      </c>
      <c r="K353" s="176" t="s">
        <v>142</v>
      </c>
      <c r="L353" s="36"/>
      <c r="M353" s="181" t="s">
        <v>1</v>
      </c>
      <c r="N353" s="182" t="s">
        <v>40</v>
      </c>
      <c r="O353" s="65"/>
      <c r="P353" s="183">
        <f>O353*H353</f>
        <v>0</v>
      </c>
      <c r="Q353" s="183">
        <v>2.9999999999999997E-4</v>
      </c>
      <c r="R353" s="183">
        <f>Q353*H353</f>
        <v>5.6184600000000001E-2</v>
      </c>
      <c r="S353" s="183">
        <v>0</v>
      </c>
      <c r="T353" s="184">
        <f>S353*H353</f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85" t="s">
        <v>221</v>
      </c>
      <c r="AT353" s="185" t="s">
        <v>138</v>
      </c>
      <c r="AU353" s="185" t="s">
        <v>85</v>
      </c>
      <c r="AY353" s="16" t="s">
        <v>136</v>
      </c>
      <c r="BE353" s="186">
        <f>IF(N353="základní",J353,0)</f>
        <v>0</v>
      </c>
      <c r="BF353" s="186">
        <f>IF(N353="snížená",J353,0)</f>
        <v>0</v>
      </c>
      <c r="BG353" s="186">
        <f>IF(N353="zákl. přenesená",J353,0)</f>
        <v>0</v>
      </c>
      <c r="BH353" s="186">
        <f>IF(N353="sníž. přenesená",J353,0)</f>
        <v>0</v>
      </c>
      <c r="BI353" s="186">
        <f>IF(N353="nulová",J353,0)</f>
        <v>0</v>
      </c>
      <c r="BJ353" s="16" t="s">
        <v>83</v>
      </c>
      <c r="BK353" s="186">
        <f>ROUND(I353*H353,2)</f>
        <v>0</v>
      </c>
      <c r="BL353" s="16" t="s">
        <v>221</v>
      </c>
      <c r="BM353" s="185" t="s">
        <v>691</v>
      </c>
    </row>
    <row r="354" spans="1:65" s="13" customFormat="1">
      <c r="B354" s="187"/>
      <c r="C354" s="188"/>
      <c r="D354" s="189" t="s">
        <v>145</v>
      </c>
      <c r="E354" s="190" t="s">
        <v>1</v>
      </c>
      <c r="F354" s="191" t="s">
        <v>692</v>
      </c>
      <c r="G354" s="188"/>
      <c r="H354" s="192">
        <v>6.6749999999999998</v>
      </c>
      <c r="I354" s="193"/>
      <c r="J354" s="188"/>
      <c r="K354" s="188"/>
      <c r="L354" s="194"/>
      <c r="M354" s="195"/>
      <c r="N354" s="196"/>
      <c r="O354" s="196"/>
      <c r="P354" s="196"/>
      <c r="Q354" s="196"/>
      <c r="R354" s="196"/>
      <c r="S354" s="196"/>
      <c r="T354" s="197"/>
      <c r="AT354" s="198" t="s">
        <v>145</v>
      </c>
      <c r="AU354" s="198" t="s">
        <v>85</v>
      </c>
      <c r="AV354" s="13" t="s">
        <v>85</v>
      </c>
      <c r="AW354" s="13" t="s">
        <v>31</v>
      </c>
      <c r="AX354" s="13" t="s">
        <v>75</v>
      </c>
      <c r="AY354" s="198" t="s">
        <v>136</v>
      </c>
    </row>
    <row r="355" spans="1:65" s="13" customFormat="1">
      <c r="B355" s="187"/>
      <c r="C355" s="188"/>
      <c r="D355" s="189" t="s">
        <v>145</v>
      </c>
      <c r="E355" s="190" t="s">
        <v>1</v>
      </c>
      <c r="F355" s="191" t="s">
        <v>693</v>
      </c>
      <c r="G355" s="188"/>
      <c r="H355" s="192">
        <v>14.581</v>
      </c>
      <c r="I355" s="193"/>
      <c r="J355" s="188"/>
      <c r="K355" s="188"/>
      <c r="L355" s="194"/>
      <c r="M355" s="195"/>
      <c r="N355" s="196"/>
      <c r="O355" s="196"/>
      <c r="P355" s="196"/>
      <c r="Q355" s="196"/>
      <c r="R355" s="196"/>
      <c r="S355" s="196"/>
      <c r="T355" s="197"/>
      <c r="AT355" s="198" t="s">
        <v>145</v>
      </c>
      <c r="AU355" s="198" t="s">
        <v>85</v>
      </c>
      <c r="AV355" s="13" t="s">
        <v>85</v>
      </c>
      <c r="AW355" s="13" t="s">
        <v>31</v>
      </c>
      <c r="AX355" s="13" t="s">
        <v>75</v>
      </c>
      <c r="AY355" s="198" t="s">
        <v>136</v>
      </c>
    </row>
    <row r="356" spans="1:65" s="13" customFormat="1">
      <c r="B356" s="187"/>
      <c r="C356" s="188"/>
      <c r="D356" s="189" t="s">
        <v>145</v>
      </c>
      <c r="E356" s="190" t="s">
        <v>1</v>
      </c>
      <c r="F356" s="191" t="s">
        <v>694</v>
      </c>
      <c r="G356" s="188"/>
      <c r="H356" s="192">
        <v>20.7</v>
      </c>
      <c r="I356" s="193"/>
      <c r="J356" s="188"/>
      <c r="K356" s="188"/>
      <c r="L356" s="194"/>
      <c r="M356" s="195"/>
      <c r="N356" s="196"/>
      <c r="O356" s="196"/>
      <c r="P356" s="196"/>
      <c r="Q356" s="196"/>
      <c r="R356" s="196"/>
      <c r="S356" s="196"/>
      <c r="T356" s="197"/>
      <c r="AT356" s="198" t="s">
        <v>145</v>
      </c>
      <c r="AU356" s="198" t="s">
        <v>85</v>
      </c>
      <c r="AV356" s="13" t="s">
        <v>85</v>
      </c>
      <c r="AW356" s="13" t="s">
        <v>31</v>
      </c>
      <c r="AX356" s="13" t="s">
        <v>75</v>
      </c>
      <c r="AY356" s="198" t="s">
        <v>136</v>
      </c>
    </row>
    <row r="357" spans="1:65" s="13" customFormat="1">
      <c r="B357" s="187"/>
      <c r="C357" s="188"/>
      <c r="D357" s="189" t="s">
        <v>145</v>
      </c>
      <c r="E357" s="190" t="s">
        <v>1</v>
      </c>
      <c r="F357" s="191" t="s">
        <v>695</v>
      </c>
      <c r="G357" s="188"/>
      <c r="H357" s="192">
        <v>19.89</v>
      </c>
      <c r="I357" s="193"/>
      <c r="J357" s="188"/>
      <c r="K357" s="188"/>
      <c r="L357" s="194"/>
      <c r="M357" s="195"/>
      <c r="N357" s="196"/>
      <c r="O357" s="196"/>
      <c r="P357" s="196"/>
      <c r="Q357" s="196"/>
      <c r="R357" s="196"/>
      <c r="S357" s="196"/>
      <c r="T357" s="197"/>
      <c r="AT357" s="198" t="s">
        <v>145</v>
      </c>
      <c r="AU357" s="198" t="s">
        <v>85</v>
      </c>
      <c r="AV357" s="13" t="s">
        <v>85</v>
      </c>
      <c r="AW357" s="13" t="s">
        <v>31</v>
      </c>
      <c r="AX357" s="13" t="s">
        <v>75</v>
      </c>
      <c r="AY357" s="198" t="s">
        <v>136</v>
      </c>
    </row>
    <row r="358" spans="1:65" s="13" customFormat="1" ht="22.5">
      <c r="B358" s="187"/>
      <c r="C358" s="188"/>
      <c r="D358" s="189" t="s">
        <v>145</v>
      </c>
      <c r="E358" s="190" t="s">
        <v>1</v>
      </c>
      <c r="F358" s="191" t="s">
        <v>696</v>
      </c>
      <c r="G358" s="188"/>
      <c r="H358" s="192">
        <v>40.692</v>
      </c>
      <c r="I358" s="193"/>
      <c r="J358" s="188"/>
      <c r="K358" s="188"/>
      <c r="L358" s="194"/>
      <c r="M358" s="195"/>
      <c r="N358" s="196"/>
      <c r="O358" s="196"/>
      <c r="P358" s="196"/>
      <c r="Q358" s="196"/>
      <c r="R358" s="196"/>
      <c r="S358" s="196"/>
      <c r="T358" s="197"/>
      <c r="AT358" s="198" t="s">
        <v>145</v>
      </c>
      <c r="AU358" s="198" t="s">
        <v>85</v>
      </c>
      <c r="AV358" s="13" t="s">
        <v>85</v>
      </c>
      <c r="AW358" s="13" t="s">
        <v>31</v>
      </c>
      <c r="AX358" s="13" t="s">
        <v>75</v>
      </c>
      <c r="AY358" s="198" t="s">
        <v>136</v>
      </c>
    </row>
    <row r="359" spans="1:65" s="13" customFormat="1">
      <c r="B359" s="187"/>
      <c r="C359" s="188"/>
      <c r="D359" s="189" t="s">
        <v>145</v>
      </c>
      <c r="E359" s="190" t="s">
        <v>1</v>
      </c>
      <c r="F359" s="191" t="s">
        <v>697</v>
      </c>
      <c r="G359" s="188"/>
      <c r="H359" s="192">
        <v>14.58</v>
      </c>
      <c r="I359" s="193"/>
      <c r="J359" s="188"/>
      <c r="K359" s="188"/>
      <c r="L359" s="194"/>
      <c r="M359" s="195"/>
      <c r="N359" s="196"/>
      <c r="O359" s="196"/>
      <c r="P359" s="196"/>
      <c r="Q359" s="196"/>
      <c r="R359" s="196"/>
      <c r="S359" s="196"/>
      <c r="T359" s="197"/>
      <c r="AT359" s="198" t="s">
        <v>145</v>
      </c>
      <c r="AU359" s="198" t="s">
        <v>85</v>
      </c>
      <c r="AV359" s="13" t="s">
        <v>85</v>
      </c>
      <c r="AW359" s="13" t="s">
        <v>31</v>
      </c>
      <c r="AX359" s="13" t="s">
        <v>75</v>
      </c>
      <c r="AY359" s="198" t="s">
        <v>136</v>
      </c>
    </row>
    <row r="360" spans="1:65" s="13" customFormat="1">
      <c r="B360" s="187"/>
      <c r="C360" s="188"/>
      <c r="D360" s="189" t="s">
        <v>145</v>
      </c>
      <c r="E360" s="190" t="s">
        <v>1</v>
      </c>
      <c r="F360" s="191" t="s">
        <v>698</v>
      </c>
      <c r="G360" s="188"/>
      <c r="H360" s="192">
        <v>23.85</v>
      </c>
      <c r="I360" s="193"/>
      <c r="J360" s="188"/>
      <c r="K360" s="188"/>
      <c r="L360" s="194"/>
      <c r="M360" s="195"/>
      <c r="N360" s="196"/>
      <c r="O360" s="196"/>
      <c r="P360" s="196"/>
      <c r="Q360" s="196"/>
      <c r="R360" s="196"/>
      <c r="S360" s="196"/>
      <c r="T360" s="197"/>
      <c r="AT360" s="198" t="s">
        <v>145</v>
      </c>
      <c r="AU360" s="198" t="s">
        <v>85</v>
      </c>
      <c r="AV360" s="13" t="s">
        <v>85</v>
      </c>
      <c r="AW360" s="13" t="s">
        <v>31</v>
      </c>
      <c r="AX360" s="13" t="s">
        <v>75</v>
      </c>
      <c r="AY360" s="198" t="s">
        <v>136</v>
      </c>
    </row>
    <row r="361" spans="1:65" s="13" customFormat="1">
      <c r="B361" s="187"/>
      <c r="C361" s="188"/>
      <c r="D361" s="189" t="s">
        <v>145</v>
      </c>
      <c r="E361" s="190" t="s">
        <v>1</v>
      </c>
      <c r="F361" s="191" t="s">
        <v>699</v>
      </c>
      <c r="G361" s="188"/>
      <c r="H361" s="192">
        <v>16.47</v>
      </c>
      <c r="I361" s="193"/>
      <c r="J361" s="188"/>
      <c r="K361" s="188"/>
      <c r="L361" s="194"/>
      <c r="M361" s="195"/>
      <c r="N361" s="196"/>
      <c r="O361" s="196"/>
      <c r="P361" s="196"/>
      <c r="Q361" s="196"/>
      <c r="R361" s="196"/>
      <c r="S361" s="196"/>
      <c r="T361" s="197"/>
      <c r="AT361" s="198" t="s">
        <v>145</v>
      </c>
      <c r="AU361" s="198" t="s">
        <v>85</v>
      </c>
      <c r="AV361" s="13" t="s">
        <v>85</v>
      </c>
      <c r="AW361" s="13" t="s">
        <v>31</v>
      </c>
      <c r="AX361" s="13" t="s">
        <v>75</v>
      </c>
      <c r="AY361" s="198" t="s">
        <v>136</v>
      </c>
    </row>
    <row r="362" spans="1:65" s="13" customFormat="1">
      <c r="B362" s="187"/>
      <c r="C362" s="188"/>
      <c r="D362" s="189" t="s">
        <v>145</v>
      </c>
      <c r="E362" s="190" t="s">
        <v>1</v>
      </c>
      <c r="F362" s="191" t="s">
        <v>700</v>
      </c>
      <c r="G362" s="188"/>
      <c r="H362" s="192">
        <v>13.32</v>
      </c>
      <c r="I362" s="193"/>
      <c r="J362" s="188"/>
      <c r="K362" s="188"/>
      <c r="L362" s="194"/>
      <c r="M362" s="195"/>
      <c r="N362" s="196"/>
      <c r="O362" s="196"/>
      <c r="P362" s="196"/>
      <c r="Q362" s="196"/>
      <c r="R362" s="196"/>
      <c r="S362" s="196"/>
      <c r="T362" s="197"/>
      <c r="AT362" s="198" t="s">
        <v>145</v>
      </c>
      <c r="AU362" s="198" t="s">
        <v>85</v>
      </c>
      <c r="AV362" s="13" t="s">
        <v>85</v>
      </c>
      <c r="AW362" s="13" t="s">
        <v>31</v>
      </c>
      <c r="AX362" s="13" t="s">
        <v>75</v>
      </c>
      <c r="AY362" s="198" t="s">
        <v>136</v>
      </c>
    </row>
    <row r="363" spans="1:65" s="13" customFormat="1">
      <c r="B363" s="187"/>
      <c r="C363" s="188"/>
      <c r="D363" s="189" t="s">
        <v>145</v>
      </c>
      <c r="E363" s="190" t="s">
        <v>1</v>
      </c>
      <c r="F363" s="191" t="s">
        <v>701</v>
      </c>
      <c r="G363" s="188"/>
      <c r="H363" s="192">
        <v>16.524000000000001</v>
      </c>
      <c r="I363" s="193"/>
      <c r="J363" s="188"/>
      <c r="K363" s="188"/>
      <c r="L363" s="194"/>
      <c r="M363" s="195"/>
      <c r="N363" s="196"/>
      <c r="O363" s="196"/>
      <c r="P363" s="196"/>
      <c r="Q363" s="196"/>
      <c r="R363" s="196"/>
      <c r="S363" s="196"/>
      <c r="T363" s="197"/>
      <c r="AT363" s="198" t="s">
        <v>145</v>
      </c>
      <c r="AU363" s="198" t="s">
        <v>85</v>
      </c>
      <c r="AV363" s="13" t="s">
        <v>85</v>
      </c>
      <c r="AW363" s="13" t="s">
        <v>31</v>
      </c>
      <c r="AX363" s="13" t="s">
        <v>75</v>
      </c>
      <c r="AY363" s="198" t="s">
        <v>136</v>
      </c>
    </row>
    <row r="364" spans="1:65" s="14" customFormat="1">
      <c r="B364" s="199"/>
      <c r="C364" s="200"/>
      <c r="D364" s="189" t="s">
        <v>145</v>
      </c>
      <c r="E364" s="201" t="s">
        <v>1</v>
      </c>
      <c r="F364" s="202" t="s">
        <v>187</v>
      </c>
      <c r="G364" s="200"/>
      <c r="H364" s="203">
        <v>187.28200000000001</v>
      </c>
      <c r="I364" s="204"/>
      <c r="J364" s="200"/>
      <c r="K364" s="200"/>
      <c r="L364" s="205"/>
      <c r="M364" s="206"/>
      <c r="N364" s="207"/>
      <c r="O364" s="207"/>
      <c r="P364" s="207"/>
      <c r="Q364" s="207"/>
      <c r="R364" s="207"/>
      <c r="S364" s="207"/>
      <c r="T364" s="208"/>
      <c r="AT364" s="209" t="s">
        <v>145</v>
      </c>
      <c r="AU364" s="209" t="s">
        <v>85</v>
      </c>
      <c r="AV364" s="14" t="s">
        <v>143</v>
      </c>
      <c r="AW364" s="14" t="s">
        <v>31</v>
      </c>
      <c r="AX364" s="14" t="s">
        <v>83</v>
      </c>
      <c r="AY364" s="209" t="s">
        <v>136</v>
      </c>
    </row>
    <row r="365" spans="1:65" s="2" customFormat="1" ht="33" customHeight="1">
      <c r="A365" s="31"/>
      <c r="B365" s="32"/>
      <c r="C365" s="174" t="s">
        <v>702</v>
      </c>
      <c r="D365" s="174" t="s">
        <v>138</v>
      </c>
      <c r="E365" s="175" t="s">
        <v>703</v>
      </c>
      <c r="F365" s="176" t="s">
        <v>704</v>
      </c>
      <c r="G365" s="177" t="s">
        <v>197</v>
      </c>
      <c r="H365" s="178">
        <v>187.28200000000001</v>
      </c>
      <c r="I365" s="179"/>
      <c r="J365" s="180">
        <f>ROUND(I365*H365,2)</f>
        <v>0</v>
      </c>
      <c r="K365" s="176" t="s">
        <v>142</v>
      </c>
      <c r="L365" s="36"/>
      <c r="M365" s="181" t="s">
        <v>1</v>
      </c>
      <c r="N365" s="182" t="s">
        <v>40</v>
      </c>
      <c r="O365" s="65"/>
      <c r="P365" s="183">
        <f>O365*H365</f>
        <v>0</v>
      </c>
      <c r="Q365" s="183">
        <v>6.0000000000000001E-3</v>
      </c>
      <c r="R365" s="183">
        <f>Q365*H365</f>
        <v>1.1236920000000001</v>
      </c>
      <c r="S365" s="183">
        <v>0</v>
      </c>
      <c r="T365" s="184">
        <f>S365*H365</f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185" t="s">
        <v>221</v>
      </c>
      <c r="AT365" s="185" t="s">
        <v>138</v>
      </c>
      <c r="AU365" s="185" t="s">
        <v>85</v>
      </c>
      <c r="AY365" s="16" t="s">
        <v>136</v>
      </c>
      <c r="BE365" s="186">
        <f>IF(N365="základní",J365,0)</f>
        <v>0</v>
      </c>
      <c r="BF365" s="186">
        <f>IF(N365="snížená",J365,0)</f>
        <v>0</v>
      </c>
      <c r="BG365" s="186">
        <f>IF(N365="zákl. přenesená",J365,0)</f>
        <v>0</v>
      </c>
      <c r="BH365" s="186">
        <f>IF(N365="sníž. přenesená",J365,0)</f>
        <v>0</v>
      </c>
      <c r="BI365" s="186">
        <f>IF(N365="nulová",J365,0)</f>
        <v>0</v>
      </c>
      <c r="BJ365" s="16" t="s">
        <v>83</v>
      </c>
      <c r="BK365" s="186">
        <f>ROUND(I365*H365,2)</f>
        <v>0</v>
      </c>
      <c r="BL365" s="16" t="s">
        <v>221</v>
      </c>
      <c r="BM365" s="185" t="s">
        <v>705</v>
      </c>
    </row>
    <row r="366" spans="1:65" s="2" customFormat="1" ht="16.5" customHeight="1">
      <c r="A366" s="31"/>
      <c r="B366" s="32"/>
      <c r="C366" s="210" t="s">
        <v>706</v>
      </c>
      <c r="D366" s="210" t="s">
        <v>391</v>
      </c>
      <c r="E366" s="211" t="s">
        <v>707</v>
      </c>
      <c r="F366" s="212" t="s">
        <v>708</v>
      </c>
      <c r="G366" s="213" t="s">
        <v>197</v>
      </c>
      <c r="H366" s="214">
        <v>206.01</v>
      </c>
      <c r="I366" s="215"/>
      <c r="J366" s="216">
        <f>ROUND(I366*H366,2)</f>
        <v>0</v>
      </c>
      <c r="K366" s="212" t="s">
        <v>142</v>
      </c>
      <c r="L366" s="217"/>
      <c r="M366" s="218" t="s">
        <v>1</v>
      </c>
      <c r="N366" s="219" t="s">
        <v>40</v>
      </c>
      <c r="O366" s="65"/>
      <c r="P366" s="183">
        <f>O366*H366</f>
        <v>0</v>
      </c>
      <c r="Q366" s="183">
        <v>1.18E-2</v>
      </c>
      <c r="R366" s="183">
        <f>Q366*H366</f>
        <v>2.4309179999999997</v>
      </c>
      <c r="S366" s="183">
        <v>0</v>
      </c>
      <c r="T366" s="184">
        <f>S366*H366</f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85" t="s">
        <v>298</v>
      </c>
      <c r="AT366" s="185" t="s">
        <v>391</v>
      </c>
      <c r="AU366" s="185" t="s">
        <v>85</v>
      </c>
      <c r="AY366" s="16" t="s">
        <v>136</v>
      </c>
      <c r="BE366" s="186">
        <f>IF(N366="základní",J366,0)</f>
        <v>0</v>
      </c>
      <c r="BF366" s="186">
        <f>IF(N366="snížená",J366,0)</f>
        <v>0</v>
      </c>
      <c r="BG366" s="186">
        <f>IF(N366="zákl. přenesená",J366,0)</f>
        <v>0</v>
      </c>
      <c r="BH366" s="186">
        <f>IF(N366="sníž. přenesená",J366,0)</f>
        <v>0</v>
      </c>
      <c r="BI366" s="186">
        <f>IF(N366="nulová",J366,0)</f>
        <v>0</v>
      </c>
      <c r="BJ366" s="16" t="s">
        <v>83</v>
      </c>
      <c r="BK366" s="186">
        <f>ROUND(I366*H366,2)</f>
        <v>0</v>
      </c>
      <c r="BL366" s="16" t="s">
        <v>221</v>
      </c>
      <c r="BM366" s="185" t="s">
        <v>709</v>
      </c>
    </row>
    <row r="367" spans="1:65" s="13" customFormat="1">
      <c r="B367" s="187"/>
      <c r="C367" s="188"/>
      <c r="D367" s="189" t="s">
        <v>145</v>
      </c>
      <c r="E367" s="188"/>
      <c r="F367" s="191" t="s">
        <v>710</v>
      </c>
      <c r="G367" s="188"/>
      <c r="H367" s="192">
        <v>206.01</v>
      </c>
      <c r="I367" s="193"/>
      <c r="J367" s="188"/>
      <c r="K367" s="188"/>
      <c r="L367" s="194"/>
      <c r="M367" s="195"/>
      <c r="N367" s="196"/>
      <c r="O367" s="196"/>
      <c r="P367" s="196"/>
      <c r="Q367" s="196"/>
      <c r="R367" s="196"/>
      <c r="S367" s="196"/>
      <c r="T367" s="197"/>
      <c r="AT367" s="198" t="s">
        <v>145</v>
      </c>
      <c r="AU367" s="198" t="s">
        <v>85</v>
      </c>
      <c r="AV367" s="13" t="s">
        <v>85</v>
      </c>
      <c r="AW367" s="13" t="s">
        <v>4</v>
      </c>
      <c r="AX367" s="13" t="s">
        <v>83</v>
      </c>
      <c r="AY367" s="198" t="s">
        <v>136</v>
      </c>
    </row>
    <row r="368" spans="1:65" s="2" customFormat="1" ht="21.75" customHeight="1">
      <c r="A368" s="31"/>
      <c r="B368" s="32"/>
      <c r="C368" s="174" t="s">
        <v>711</v>
      </c>
      <c r="D368" s="174" t="s">
        <v>138</v>
      </c>
      <c r="E368" s="175" t="s">
        <v>712</v>
      </c>
      <c r="F368" s="176" t="s">
        <v>713</v>
      </c>
      <c r="G368" s="177" t="s">
        <v>257</v>
      </c>
      <c r="H368" s="178">
        <v>93.641000000000005</v>
      </c>
      <c r="I368" s="179"/>
      <c r="J368" s="180">
        <f>ROUND(I368*H368,2)</f>
        <v>0</v>
      </c>
      <c r="K368" s="176" t="s">
        <v>142</v>
      </c>
      <c r="L368" s="36"/>
      <c r="M368" s="181" t="s">
        <v>1</v>
      </c>
      <c r="N368" s="182" t="s">
        <v>40</v>
      </c>
      <c r="O368" s="65"/>
      <c r="P368" s="183">
        <f>O368*H368</f>
        <v>0</v>
      </c>
      <c r="Q368" s="183">
        <v>5.0000000000000001E-4</v>
      </c>
      <c r="R368" s="183">
        <f>Q368*H368</f>
        <v>4.6820500000000001E-2</v>
      </c>
      <c r="S368" s="183">
        <v>0</v>
      </c>
      <c r="T368" s="184">
        <f>S368*H368</f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185" t="s">
        <v>221</v>
      </c>
      <c r="AT368" s="185" t="s">
        <v>138</v>
      </c>
      <c r="AU368" s="185" t="s">
        <v>85</v>
      </c>
      <c r="AY368" s="16" t="s">
        <v>136</v>
      </c>
      <c r="BE368" s="186">
        <f>IF(N368="základní",J368,0)</f>
        <v>0</v>
      </c>
      <c r="BF368" s="186">
        <f>IF(N368="snížená",J368,0)</f>
        <v>0</v>
      </c>
      <c r="BG368" s="186">
        <f>IF(N368="zákl. přenesená",J368,0)</f>
        <v>0</v>
      </c>
      <c r="BH368" s="186">
        <f>IF(N368="sníž. přenesená",J368,0)</f>
        <v>0</v>
      </c>
      <c r="BI368" s="186">
        <f>IF(N368="nulová",J368,0)</f>
        <v>0</v>
      </c>
      <c r="BJ368" s="16" t="s">
        <v>83</v>
      </c>
      <c r="BK368" s="186">
        <f>ROUND(I368*H368,2)</f>
        <v>0</v>
      </c>
      <c r="BL368" s="16" t="s">
        <v>221</v>
      </c>
      <c r="BM368" s="185" t="s">
        <v>714</v>
      </c>
    </row>
    <row r="369" spans="1:65" s="13" customFormat="1">
      <c r="B369" s="187"/>
      <c r="C369" s="188"/>
      <c r="D369" s="189" t="s">
        <v>145</v>
      </c>
      <c r="E369" s="190" t="s">
        <v>1</v>
      </c>
      <c r="F369" s="191" t="s">
        <v>715</v>
      </c>
      <c r="G369" s="188"/>
      <c r="H369" s="192">
        <v>93.641000000000005</v>
      </c>
      <c r="I369" s="193"/>
      <c r="J369" s="188"/>
      <c r="K369" s="188"/>
      <c r="L369" s="194"/>
      <c r="M369" s="195"/>
      <c r="N369" s="196"/>
      <c r="O369" s="196"/>
      <c r="P369" s="196"/>
      <c r="Q369" s="196"/>
      <c r="R369" s="196"/>
      <c r="S369" s="196"/>
      <c r="T369" s="197"/>
      <c r="AT369" s="198" t="s">
        <v>145</v>
      </c>
      <c r="AU369" s="198" t="s">
        <v>85</v>
      </c>
      <c r="AV369" s="13" t="s">
        <v>85</v>
      </c>
      <c r="AW369" s="13" t="s">
        <v>31</v>
      </c>
      <c r="AX369" s="13" t="s">
        <v>83</v>
      </c>
      <c r="AY369" s="198" t="s">
        <v>136</v>
      </c>
    </row>
    <row r="370" spans="1:65" s="2" customFormat="1" ht="24.2" customHeight="1">
      <c r="A370" s="31"/>
      <c r="B370" s="32"/>
      <c r="C370" s="174" t="s">
        <v>716</v>
      </c>
      <c r="D370" s="174" t="s">
        <v>138</v>
      </c>
      <c r="E370" s="175" t="s">
        <v>717</v>
      </c>
      <c r="F370" s="176" t="s">
        <v>718</v>
      </c>
      <c r="G370" s="177" t="s">
        <v>423</v>
      </c>
      <c r="H370" s="220"/>
      <c r="I370" s="179"/>
      <c r="J370" s="180">
        <f>ROUND(I370*H370,2)</f>
        <v>0</v>
      </c>
      <c r="K370" s="176" t="s">
        <v>142</v>
      </c>
      <c r="L370" s="36"/>
      <c r="M370" s="181" t="s">
        <v>1</v>
      </c>
      <c r="N370" s="182" t="s">
        <v>40</v>
      </c>
      <c r="O370" s="65"/>
      <c r="P370" s="183">
        <f>O370*H370</f>
        <v>0</v>
      </c>
      <c r="Q370" s="183">
        <v>0</v>
      </c>
      <c r="R370" s="183">
        <f>Q370*H370</f>
        <v>0</v>
      </c>
      <c r="S370" s="183">
        <v>0</v>
      </c>
      <c r="T370" s="184">
        <f>S370*H370</f>
        <v>0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185" t="s">
        <v>221</v>
      </c>
      <c r="AT370" s="185" t="s">
        <v>138</v>
      </c>
      <c r="AU370" s="185" t="s">
        <v>85</v>
      </c>
      <c r="AY370" s="16" t="s">
        <v>136</v>
      </c>
      <c r="BE370" s="186">
        <f>IF(N370="základní",J370,0)</f>
        <v>0</v>
      </c>
      <c r="BF370" s="186">
        <f>IF(N370="snížená",J370,0)</f>
        <v>0</v>
      </c>
      <c r="BG370" s="186">
        <f>IF(N370="zákl. přenesená",J370,0)</f>
        <v>0</v>
      </c>
      <c r="BH370" s="186">
        <f>IF(N370="sníž. přenesená",J370,0)</f>
        <v>0</v>
      </c>
      <c r="BI370" s="186">
        <f>IF(N370="nulová",J370,0)</f>
        <v>0</v>
      </c>
      <c r="BJ370" s="16" t="s">
        <v>83</v>
      </c>
      <c r="BK370" s="186">
        <f>ROUND(I370*H370,2)</f>
        <v>0</v>
      </c>
      <c r="BL370" s="16" t="s">
        <v>221</v>
      </c>
      <c r="BM370" s="185" t="s">
        <v>719</v>
      </c>
    </row>
    <row r="371" spans="1:65" s="12" customFormat="1" ht="22.9" customHeight="1">
      <c r="B371" s="158"/>
      <c r="C371" s="159"/>
      <c r="D371" s="160" t="s">
        <v>74</v>
      </c>
      <c r="E371" s="172" t="s">
        <v>720</v>
      </c>
      <c r="F371" s="172" t="s">
        <v>721</v>
      </c>
      <c r="G371" s="159"/>
      <c r="H371" s="159"/>
      <c r="I371" s="162"/>
      <c r="J371" s="173">
        <f>BK371</f>
        <v>0</v>
      </c>
      <c r="K371" s="159"/>
      <c r="L371" s="164"/>
      <c r="M371" s="165"/>
      <c r="N371" s="166"/>
      <c r="O371" s="166"/>
      <c r="P371" s="167">
        <f>SUM(P372:P378)</f>
        <v>0</v>
      </c>
      <c r="Q371" s="166"/>
      <c r="R371" s="167">
        <f>SUM(R372:R378)</f>
        <v>0.60236992</v>
      </c>
      <c r="S371" s="166"/>
      <c r="T371" s="168">
        <f>SUM(T372:T378)</f>
        <v>9.8064159999999997E-2</v>
      </c>
      <c r="AR371" s="169" t="s">
        <v>85</v>
      </c>
      <c r="AT371" s="170" t="s">
        <v>74</v>
      </c>
      <c r="AU371" s="170" t="s">
        <v>83</v>
      </c>
      <c r="AY371" s="169" t="s">
        <v>136</v>
      </c>
      <c r="BK371" s="171">
        <f>SUM(BK372:BK378)</f>
        <v>0</v>
      </c>
    </row>
    <row r="372" spans="1:65" s="2" customFormat="1" ht="16.5" customHeight="1">
      <c r="A372" s="31"/>
      <c r="B372" s="32"/>
      <c r="C372" s="174" t="s">
        <v>722</v>
      </c>
      <c r="D372" s="174" t="s">
        <v>138</v>
      </c>
      <c r="E372" s="175" t="s">
        <v>723</v>
      </c>
      <c r="F372" s="176" t="s">
        <v>724</v>
      </c>
      <c r="G372" s="177" t="s">
        <v>197</v>
      </c>
      <c r="H372" s="178">
        <v>8.5500000000000007</v>
      </c>
      <c r="I372" s="179"/>
      <c r="J372" s="180">
        <f>ROUND(I372*H372,2)</f>
        <v>0</v>
      </c>
      <c r="K372" s="176" t="s">
        <v>1</v>
      </c>
      <c r="L372" s="36"/>
      <c r="M372" s="181" t="s">
        <v>1</v>
      </c>
      <c r="N372" s="182" t="s">
        <v>40</v>
      </c>
      <c r="O372" s="65"/>
      <c r="P372" s="183">
        <f>O372*H372</f>
        <v>0</v>
      </c>
      <c r="Q372" s="183">
        <v>0</v>
      </c>
      <c r="R372" s="183">
        <f>Q372*H372</f>
        <v>0</v>
      </c>
      <c r="S372" s="183">
        <v>0</v>
      </c>
      <c r="T372" s="184">
        <f>S372*H372</f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85" t="s">
        <v>221</v>
      </c>
      <c r="AT372" s="185" t="s">
        <v>138</v>
      </c>
      <c r="AU372" s="185" t="s">
        <v>85</v>
      </c>
      <c r="AY372" s="16" t="s">
        <v>136</v>
      </c>
      <c r="BE372" s="186">
        <f>IF(N372="základní",J372,0)</f>
        <v>0</v>
      </c>
      <c r="BF372" s="186">
        <f>IF(N372="snížená",J372,0)</f>
        <v>0</v>
      </c>
      <c r="BG372" s="186">
        <f>IF(N372="zákl. přenesená",J372,0)</f>
        <v>0</v>
      </c>
      <c r="BH372" s="186">
        <f>IF(N372="sníž. přenesená",J372,0)</f>
        <v>0</v>
      </c>
      <c r="BI372" s="186">
        <f>IF(N372="nulová",J372,0)</f>
        <v>0</v>
      </c>
      <c r="BJ372" s="16" t="s">
        <v>83</v>
      </c>
      <c r="BK372" s="186">
        <f>ROUND(I372*H372,2)</f>
        <v>0</v>
      </c>
      <c r="BL372" s="16" t="s">
        <v>221</v>
      </c>
      <c r="BM372" s="185" t="s">
        <v>725</v>
      </c>
    </row>
    <row r="373" spans="1:65" s="13" customFormat="1">
      <c r="B373" s="187"/>
      <c r="C373" s="188"/>
      <c r="D373" s="189" t="s">
        <v>145</v>
      </c>
      <c r="E373" s="190" t="s">
        <v>1</v>
      </c>
      <c r="F373" s="191" t="s">
        <v>726</v>
      </c>
      <c r="G373" s="188"/>
      <c r="H373" s="192">
        <v>8.5500000000000007</v>
      </c>
      <c r="I373" s="193"/>
      <c r="J373" s="188"/>
      <c r="K373" s="188"/>
      <c r="L373" s="194"/>
      <c r="M373" s="195"/>
      <c r="N373" s="196"/>
      <c r="O373" s="196"/>
      <c r="P373" s="196"/>
      <c r="Q373" s="196"/>
      <c r="R373" s="196"/>
      <c r="S373" s="196"/>
      <c r="T373" s="197"/>
      <c r="AT373" s="198" t="s">
        <v>145</v>
      </c>
      <c r="AU373" s="198" t="s">
        <v>85</v>
      </c>
      <c r="AV373" s="13" t="s">
        <v>85</v>
      </c>
      <c r="AW373" s="13" t="s">
        <v>31</v>
      </c>
      <c r="AX373" s="13" t="s">
        <v>83</v>
      </c>
      <c r="AY373" s="198" t="s">
        <v>136</v>
      </c>
    </row>
    <row r="374" spans="1:65" s="2" customFormat="1" ht="16.5" customHeight="1">
      <c r="A374" s="31"/>
      <c r="B374" s="32"/>
      <c r="C374" s="174" t="s">
        <v>727</v>
      </c>
      <c r="D374" s="174" t="s">
        <v>138</v>
      </c>
      <c r="E374" s="175" t="s">
        <v>728</v>
      </c>
      <c r="F374" s="176" t="s">
        <v>729</v>
      </c>
      <c r="G374" s="177" t="s">
        <v>197</v>
      </c>
      <c r="H374" s="178">
        <v>316.33600000000001</v>
      </c>
      <c r="I374" s="179"/>
      <c r="J374" s="180">
        <f>ROUND(I374*H374,2)</f>
        <v>0</v>
      </c>
      <c r="K374" s="176" t="s">
        <v>142</v>
      </c>
      <c r="L374" s="36"/>
      <c r="M374" s="181" t="s">
        <v>1</v>
      </c>
      <c r="N374" s="182" t="s">
        <v>40</v>
      </c>
      <c r="O374" s="65"/>
      <c r="P374" s="183">
        <f>O374*H374</f>
        <v>0</v>
      </c>
      <c r="Q374" s="183">
        <v>1E-3</v>
      </c>
      <c r="R374" s="183">
        <f>Q374*H374</f>
        <v>0.31633600000000001</v>
      </c>
      <c r="S374" s="183">
        <v>3.1E-4</v>
      </c>
      <c r="T374" s="184">
        <f>S374*H374</f>
        <v>9.8064159999999997E-2</v>
      </c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R374" s="185" t="s">
        <v>221</v>
      </c>
      <c r="AT374" s="185" t="s">
        <v>138</v>
      </c>
      <c r="AU374" s="185" t="s">
        <v>85</v>
      </c>
      <c r="AY374" s="16" t="s">
        <v>136</v>
      </c>
      <c r="BE374" s="186">
        <f>IF(N374="základní",J374,0)</f>
        <v>0</v>
      </c>
      <c r="BF374" s="186">
        <f>IF(N374="snížená",J374,0)</f>
        <v>0</v>
      </c>
      <c r="BG374" s="186">
        <f>IF(N374="zákl. přenesená",J374,0)</f>
        <v>0</v>
      </c>
      <c r="BH374" s="186">
        <f>IF(N374="sníž. přenesená",J374,0)</f>
        <v>0</v>
      </c>
      <c r="BI374" s="186">
        <f>IF(N374="nulová",J374,0)</f>
        <v>0</v>
      </c>
      <c r="BJ374" s="16" t="s">
        <v>83</v>
      </c>
      <c r="BK374" s="186">
        <f>ROUND(I374*H374,2)</f>
        <v>0</v>
      </c>
      <c r="BL374" s="16" t="s">
        <v>221</v>
      </c>
      <c r="BM374" s="185" t="s">
        <v>730</v>
      </c>
    </row>
    <row r="375" spans="1:65" s="13" customFormat="1">
      <c r="B375" s="187"/>
      <c r="C375" s="188"/>
      <c r="D375" s="189" t="s">
        <v>145</v>
      </c>
      <c r="E375" s="190" t="s">
        <v>1</v>
      </c>
      <c r="F375" s="191" t="s">
        <v>731</v>
      </c>
      <c r="G375" s="188"/>
      <c r="H375" s="192">
        <v>316.33600000000001</v>
      </c>
      <c r="I375" s="193"/>
      <c r="J375" s="188"/>
      <c r="K375" s="188"/>
      <c r="L375" s="194"/>
      <c r="M375" s="195"/>
      <c r="N375" s="196"/>
      <c r="O375" s="196"/>
      <c r="P375" s="196"/>
      <c r="Q375" s="196"/>
      <c r="R375" s="196"/>
      <c r="S375" s="196"/>
      <c r="T375" s="197"/>
      <c r="AT375" s="198" t="s">
        <v>145</v>
      </c>
      <c r="AU375" s="198" t="s">
        <v>85</v>
      </c>
      <c r="AV375" s="13" t="s">
        <v>85</v>
      </c>
      <c r="AW375" s="13" t="s">
        <v>31</v>
      </c>
      <c r="AX375" s="13" t="s">
        <v>83</v>
      </c>
      <c r="AY375" s="198" t="s">
        <v>136</v>
      </c>
    </row>
    <row r="376" spans="1:65" s="2" customFormat="1" ht="24.2" customHeight="1">
      <c r="A376" s="31"/>
      <c r="B376" s="32"/>
      <c r="C376" s="174" t="s">
        <v>732</v>
      </c>
      <c r="D376" s="174" t="s">
        <v>138</v>
      </c>
      <c r="E376" s="175" t="s">
        <v>733</v>
      </c>
      <c r="F376" s="176" t="s">
        <v>734</v>
      </c>
      <c r="G376" s="177" t="s">
        <v>197</v>
      </c>
      <c r="H376" s="178">
        <v>595.904</v>
      </c>
      <c r="I376" s="179"/>
      <c r="J376" s="180">
        <f>ROUND(I376*H376,2)</f>
        <v>0</v>
      </c>
      <c r="K376" s="176" t="s">
        <v>142</v>
      </c>
      <c r="L376" s="36"/>
      <c r="M376" s="181" t="s">
        <v>1</v>
      </c>
      <c r="N376" s="182" t="s">
        <v>40</v>
      </c>
      <c r="O376" s="65"/>
      <c r="P376" s="183">
        <f>O376*H376</f>
        <v>0</v>
      </c>
      <c r="Q376" s="183">
        <v>2.0000000000000001E-4</v>
      </c>
      <c r="R376" s="183">
        <f>Q376*H376</f>
        <v>0.1191808</v>
      </c>
      <c r="S376" s="183">
        <v>0</v>
      </c>
      <c r="T376" s="184">
        <f>S376*H376</f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185" t="s">
        <v>221</v>
      </c>
      <c r="AT376" s="185" t="s">
        <v>138</v>
      </c>
      <c r="AU376" s="185" t="s">
        <v>85</v>
      </c>
      <c r="AY376" s="16" t="s">
        <v>136</v>
      </c>
      <c r="BE376" s="186">
        <f>IF(N376="základní",J376,0)</f>
        <v>0</v>
      </c>
      <c r="BF376" s="186">
        <f>IF(N376="snížená",J376,0)</f>
        <v>0</v>
      </c>
      <c r="BG376" s="186">
        <f>IF(N376="zákl. přenesená",J376,0)</f>
        <v>0</v>
      </c>
      <c r="BH376" s="186">
        <f>IF(N376="sníž. přenesená",J376,0)</f>
        <v>0</v>
      </c>
      <c r="BI376" s="186">
        <f>IF(N376="nulová",J376,0)</f>
        <v>0</v>
      </c>
      <c r="BJ376" s="16" t="s">
        <v>83</v>
      </c>
      <c r="BK376" s="186">
        <f>ROUND(I376*H376,2)</f>
        <v>0</v>
      </c>
      <c r="BL376" s="16" t="s">
        <v>221</v>
      </c>
      <c r="BM376" s="185" t="s">
        <v>735</v>
      </c>
    </row>
    <row r="377" spans="1:65" s="13" customFormat="1">
      <c r="B377" s="187"/>
      <c r="C377" s="188"/>
      <c r="D377" s="189" t="s">
        <v>145</v>
      </c>
      <c r="E377" s="190" t="s">
        <v>1</v>
      </c>
      <c r="F377" s="191" t="s">
        <v>736</v>
      </c>
      <c r="G377" s="188"/>
      <c r="H377" s="192">
        <v>595.904</v>
      </c>
      <c r="I377" s="193"/>
      <c r="J377" s="188"/>
      <c r="K377" s="188"/>
      <c r="L377" s="194"/>
      <c r="M377" s="195"/>
      <c r="N377" s="196"/>
      <c r="O377" s="196"/>
      <c r="P377" s="196"/>
      <c r="Q377" s="196"/>
      <c r="R377" s="196"/>
      <c r="S377" s="196"/>
      <c r="T377" s="197"/>
      <c r="AT377" s="198" t="s">
        <v>145</v>
      </c>
      <c r="AU377" s="198" t="s">
        <v>85</v>
      </c>
      <c r="AV377" s="13" t="s">
        <v>85</v>
      </c>
      <c r="AW377" s="13" t="s">
        <v>31</v>
      </c>
      <c r="AX377" s="13" t="s">
        <v>83</v>
      </c>
      <c r="AY377" s="198" t="s">
        <v>136</v>
      </c>
    </row>
    <row r="378" spans="1:65" s="2" customFormat="1" ht="33" customHeight="1">
      <c r="A378" s="31"/>
      <c r="B378" s="32"/>
      <c r="C378" s="174" t="s">
        <v>737</v>
      </c>
      <c r="D378" s="174" t="s">
        <v>138</v>
      </c>
      <c r="E378" s="175" t="s">
        <v>738</v>
      </c>
      <c r="F378" s="176" t="s">
        <v>739</v>
      </c>
      <c r="G378" s="177" t="s">
        <v>197</v>
      </c>
      <c r="H378" s="178">
        <v>595.904</v>
      </c>
      <c r="I378" s="179"/>
      <c r="J378" s="180">
        <f>ROUND(I378*H378,2)</f>
        <v>0</v>
      </c>
      <c r="K378" s="176" t="s">
        <v>142</v>
      </c>
      <c r="L378" s="36"/>
      <c r="M378" s="181" t="s">
        <v>1</v>
      </c>
      <c r="N378" s="182" t="s">
        <v>40</v>
      </c>
      <c r="O378" s="65"/>
      <c r="P378" s="183">
        <f>O378*H378</f>
        <v>0</v>
      </c>
      <c r="Q378" s="183">
        <v>2.7999999999999998E-4</v>
      </c>
      <c r="R378" s="183">
        <f>Q378*H378</f>
        <v>0.16685311999999999</v>
      </c>
      <c r="S378" s="183">
        <v>0</v>
      </c>
      <c r="T378" s="184">
        <f>S378*H378</f>
        <v>0</v>
      </c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R378" s="185" t="s">
        <v>221</v>
      </c>
      <c r="AT378" s="185" t="s">
        <v>138</v>
      </c>
      <c r="AU378" s="185" t="s">
        <v>85</v>
      </c>
      <c r="AY378" s="16" t="s">
        <v>136</v>
      </c>
      <c r="BE378" s="186">
        <f>IF(N378="základní",J378,0)</f>
        <v>0</v>
      </c>
      <c r="BF378" s="186">
        <f>IF(N378="snížená",J378,0)</f>
        <v>0</v>
      </c>
      <c r="BG378" s="186">
        <f>IF(N378="zákl. přenesená",J378,0)</f>
        <v>0</v>
      </c>
      <c r="BH378" s="186">
        <f>IF(N378="sníž. přenesená",J378,0)</f>
        <v>0</v>
      </c>
      <c r="BI378" s="186">
        <f>IF(N378="nulová",J378,0)</f>
        <v>0</v>
      </c>
      <c r="BJ378" s="16" t="s">
        <v>83</v>
      </c>
      <c r="BK378" s="186">
        <f>ROUND(I378*H378,2)</f>
        <v>0</v>
      </c>
      <c r="BL378" s="16" t="s">
        <v>221</v>
      </c>
      <c r="BM378" s="185" t="s">
        <v>740</v>
      </c>
    </row>
    <row r="379" spans="1:65" s="12" customFormat="1" ht="25.9" customHeight="1">
      <c r="B379" s="158"/>
      <c r="C379" s="159"/>
      <c r="D379" s="160" t="s">
        <v>74</v>
      </c>
      <c r="E379" s="161" t="s">
        <v>741</v>
      </c>
      <c r="F379" s="161" t="s">
        <v>742</v>
      </c>
      <c r="G379" s="159"/>
      <c r="H379" s="159"/>
      <c r="I379" s="162"/>
      <c r="J379" s="163">
        <f>BK379</f>
        <v>0</v>
      </c>
      <c r="K379" s="159"/>
      <c r="L379" s="164"/>
      <c r="M379" s="165"/>
      <c r="N379" s="166"/>
      <c r="O379" s="166"/>
      <c r="P379" s="167">
        <f>SUM(P380:P382)</f>
        <v>0</v>
      </c>
      <c r="Q379" s="166"/>
      <c r="R379" s="167">
        <f>SUM(R380:R382)</f>
        <v>0</v>
      </c>
      <c r="S379" s="166"/>
      <c r="T379" s="168">
        <f>SUM(T380:T382)</f>
        <v>0</v>
      </c>
      <c r="AR379" s="169" t="s">
        <v>143</v>
      </c>
      <c r="AT379" s="170" t="s">
        <v>74</v>
      </c>
      <c r="AU379" s="170" t="s">
        <v>75</v>
      </c>
      <c r="AY379" s="169" t="s">
        <v>136</v>
      </c>
      <c r="BK379" s="171">
        <f>SUM(BK380:BK382)</f>
        <v>0</v>
      </c>
    </row>
    <row r="380" spans="1:65" s="2" customFormat="1" ht="24.2" customHeight="1">
      <c r="A380" s="31"/>
      <c r="B380" s="32"/>
      <c r="C380" s="174" t="s">
        <v>743</v>
      </c>
      <c r="D380" s="174" t="s">
        <v>138</v>
      </c>
      <c r="E380" s="175" t="s">
        <v>744</v>
      </c>
      <c r="F380" s="176" t="s">
        <v>745</v>
      </c>
      <c r="G380" s="177" t="s">
        <v>746</v>
      </c>
      <c r="H380" s="178">
        <v>80</v>
      </c>
      <c r="I380" s="179"/>
      <c r="J380" s="180">
        <f>ROUND(I380*H380,2)</f>
        <v>0</v>
      </c>
      <c r="K380" s="176" t="s">
        <v>142</v>
      </c>
      <c r="L380" s="36"/>
      <c r="M380" s="181" t="s">
        <v>1</v>
      </c>
      <c r="N380" s="182" t="s">
        <v>40</v>
      </c>
      <c r="O380" s="65"/>
      <c r="P380" s="183">
        <f>O380*H380</f>
        <v>0</v>
      </c>
      <c r="Q380" s="183">
        <v>0</v>
      </c>
      <c r="R380" s="183">
        <f>Q380*H380</f>
        <v>0</v>
      </c>
      <c r="S380" s="183">
        <v>0</v>
      </c>
      <c r="T380" s="184">
        <f>S380*H380</f>
        <v>0</v>
      </c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R380" s="185" t="s">
        <v>747</v>
      </c>
      <c r="AT380" s="185" t="s">
        <v>138</v>
      </c>
      <c r="AU380" s="185" t="s">
        <v>83</v>
      </c>
      <c r="AY380" s="16" t="s">
        <v>136</v>
      </c>
      <c r="BE380" s="186">
        <f>IF(N380="základní",J380,0)</f>
        <v>0</v>
      </c>
      <c r="BF380" s="186">
        <f>IF(N380="snížená",J380,0)</f>
        <v>0</v>
      </c>
      <c r="BG380" s="186">
        <f>IF(N380="zákl. přenesená",J380,0)</f>
        <v>0</v>
      </c>
      <c r="BH380" s="186">
        <f>IF(N380="sníž. přenesená",J380,0)</f>
        <v>0</v>
      </c>
      <c r="BI380" s="186">
        <f>IF(N380="nulová",J380,0)</f>
        <v>0</v>
      </c>
      <c r="BJ380" s="16" t="s">
        <v>83</v>
      </c>
      <c r="BK380" s="186">
        <f>ROUND(I380*H380,2)</f>
        <v>0</v>
      </c>
      <c r="BL380" s="16" t="s">
        <v>747</v>
      </c>
      <c r="BM380" s="185" t="s">
        <v>748</v>
      </c>
    </row>
    <row r="381" spans="1:65" s="13" customFormat="1">
      <c r="B381" s="187"/>
      <c r="C381" s="188"/>
      <c r="D381" s="189" t="s">
        <v>145</v>
      </c>
      <c r="E381" s="190" t="s">
        <v>1</v>
      </c>
      <c r="F381" s="191" t="s">
        <v>749</v>
      </c>
      <c r="G381" s="188"/>
      <c r="H381" s="192">
        <v>80</v>
      </c>
      <c r="I381" s="193"/>
      <c r="J381" s="188"/>
      <c r="K381" s="188"/>
      <c r="L381" s="194"/>
      <c r="M381" s="195"/>
      <c r="N381" s="196"/>
      <c r="O381" s="196"/>
      <c r="P381" s="196"/>
      <c r="Q381" s="196"/>
      <c r="R381" s="196"/>
      <c r="S381" s="196"/>
      <c r="T381" s="197"/>
      <c r="AT381" s="198" t="s">
        <v>145</v>
      </c>
      <c r="AU381" s="198" t="s">
        <v>83</v>
      </c>
      <c r="AV381" s="13" t="s">
        <v>85</v>
      </c>
      <c r="AW381" s="13" t="s">
        <v>31</v>
      </c>
      <c r="AX381" s="13" t="s">
        <v>83</v>
      </c>
      <c r="AY381" s="198" t="s">
        <v>136</v>
      </c>
    </row>
    <row r="382" spans="1:65" s="2" customFormat="1" ht="24.2" customHeight="1">
      <c r="A382" s="31"/>
      <c r="B382" s="32"/>
      <c r="C382" s="174" t="s">
        <v>750</v>
      </c>
      <c r="D382" s="174" t="s">
        <v>138</v>
      </c>
      <c r="E382" s="175" t="s">
        <v>751</v>
      </c>
      <c r="F382" s="176" t="s">
        <v>752</v>
      </c>
      <c r="G382" s="177" t="s">
        <v>746</v>
      </c>
      <c r="H382" s="178">
        <v>120</v>
      </c>
      <c r="I382" s="179"/>
      <c r="J382" s="180">
        <f>ROUND(I382*H382,2)</f>
        <v>0</v>
      </c>
      <c r="K382" s="176" t="s">
        <v>142</v>
      </c>
      <c r="L382" s="36"/>
      <c r="M382" s="181" t="s">
        <v>1</v>
      </c>
      <c r="N382" s="182" t="s">
        <v>40</v>
      </c>
      <c r="O382" s="65"/>
      <c r="P382" s="183">
        <f>O382*H382</f>
        <v>0</v>
      </c>
      <c r="Q382" s="183">
        <v>0</v>
      </c>
      <c r="R382" s="183">
        <f>Q382*H382</f>
        <v>0</v>
      </c>
      <c r="S382" s="183">
        <v>0</v>
      </c>
      <c r="T382" s="184">
        <f>S382*H382</f>
        <v>0</v>
      </c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R382" s="185" t="s">
        <v>747</v>
      </c>
      <c r="AT382" s="185" t="s">
        <v>138</v>
      </c>
      <c r="AU382" s="185" t="s">
        <v>83</v>
      </c>
      <c r="AY382" s="16" t="s">
        <v>136</v>
      </c>
      <c r="BE382" s="186">
        <f>IF(N382="základní",J382,0)</f>
        <v>0</v>
      </c>
      <c r="BF382" s="186">
        <f>IF(N382="snížená",J382,0)</f>
        <v>0</v>
      </c>
      <c r="BG382" s="186">
        <f>IF(N382="zákl. přenesená",J382,0)</f>
        <v>0</v>
      </c>
      <c r="BH382" s="186">
        <f>IF(N382="sníž. přenesená",J382,0)</f>
        <v>0</v>
      </c>
      <c r="BI382" s="186">
        <f>IF(N382="nulová",J382,0)</f>
        <v>0</v>
      </c>
      <c r="BJ382" s="16" t="s">
        <v>83</v>
      </c>
      <c r="BK382" s="186">
        <f>ROUND(I382*H382,2)</f>
        <v>0</v>
      </c>
      <c r="BL382" s="16" t="s">
        <v>747</v>
      </c>
      <c r="BM382" s="185" t="s">
        <v>753</v>
      </c>
    </row>
    <row r="383" spans="1:65" s="12" customFormat="1" ht="25.9" customHeight="1">
      <c r="B383" s="158"/>
      <c r="C383" s="159"/>
      <c r="D383" s="160" t="s">
        <v>74</v>
      </c>
      <c r="E383" s="161" t="s">
        <v>754</v>
      </c>
      <c r="F383" s="161" t="s">
        <v>755</v>
      </c>
      <c r="G383" s="159"/>
      <c r="H383" s="159"/>
      <c r="I383" s="162"/>
      <c r="J383" s="163">
        <f>BK383</f>
        <v>0</v>
      </c>
      <c r="K383" s="159"/>
      <c r="L383" s="164"/>
      <c r="M383" s="165"/>
      <c r="N383" s="166"/>
      <c r="O383" s="166"/>
      <c r="P383" s="167">
        <f>P384+P386+P390</f>
        <v>0</v>
      </c>
      <c r="Q383" s="166"/>
      <c r="R383" s="167">
        <f>R384+R386+R390</f>
        <v>0</v>
      </c>
      <c r="S383" s="166"/>
      <c r="T383" s="168">
        <f>T384+T386+T390</f>
        <v>0</v>
      </c>
      <c r="AR383" s="169" t="s">
        <v>160</v>
      </c>
      <c r="AT383" s="170" t="s">
        <v>74</v>
      </c>
      <c r="AU383" s="170" t="s">
        <v>75</v>
      </c>
      <c r="AY383" s="169" t="s">
        <v>136</v>
      </c>
      <c r="BK383" s="171">
        <f>BK384+BK386+BK390</f>
        <v>0</v>
      </c>
    </row>
    <row r="384" spans="1:65" s="12" customFormat="1" ht="22.9" customHeight="1">
      <c r="B384" s="158"/>
      <c r="C384" s="159"/>
      <c r="D384" s="160" t="s">
        <v>74</v>
      </c>
      <c r="E384" s="172" t="s">
        <v>756</v>
      </c>
      <c r="F384" s="172" t="s">
        <v>757</v>
      </c>
      <c r="G384" s="159"/>
      <c r="H384" s="159"/>
      <c r="I384" s="162"/>
      <c r="J384" s="173">
        <f>BK384</f>
        <v>0</v>
      </c>
      <c r="K384" s="159"/>
      <c r="L384" s="164"/>
      <c r="M384" s="165"/>
      <c r="N384" s="166"/>
      <c r="O384" s="166"/>
      <c r="P384" s="167">
        <f>P385</f>
        <v>0</v>
      </c>
      <c r="Q384" s="166"/>
      <c r="R384" s="167">
        <f>R385</f>
        <v>0</v>
      </c>
      <c r="S384" s="166"/>
      <c r="T384" s="168">
        <f>T385</f>
        <v>0</v>
      </c>
      <c r="AR384" s="169" t="s">
        <v>160</v>
      </c>
      <c r="AT384" s="170" t="s">
        <v>74</v>
      </c>
      <c r="AU384" s="170" t="s">
        <v>83</v>
      </c>
      <c r="AY384" s="169" t="s">
        <v>136</v>
      </c>
      <c r="BK384" s="171">
        <f>BK385</f>
        <v>0</v>
      </c>
    </row>
    <row r="385" spans="1:65" s="2" customFormat="1" ht="21.75" customHeight="1">
      <c r="A385" s="31"/>
      <c r="B385" s="32"/>
      <c r="C385" s="174" t="s">
        <v>758</v>
      </c>
      <c r="D385" s="174" t="s">
        <v>138</v>
      </c>
      <c r="E385" s="175" t="s">
        <v>759</v>
      </c>
      <c r="F385" s="176" t="s">
        <v>760</v>
      </c>
      <c r="G385" s="177" t="s">
        <v>761</v>
      </c>
      <c r="H385" s="178">
        <v>1</v>
      </c>
      <c r="I385" s="179"/>
      <c r="J385" s="180">
        <f>ROUND(I385*H385,2)</f>
        <v>0</v>
      </c>
      <c r="K385" s="176" t="s">
        <v>142</v>
      </c>
      <c r="L385" s="36"/>
      <c r="M385" s="181" t="s">
        <v>1</v>
      </c>
      <c r="N385" s="182" t="s">
        <v>40</v>
      </c>
      <c r="O385" s="65"/>
      <c r="P385" s="183">
        <f>O385*H385</f>
        <v>0</v>
      </c>
      <c r="Q385" s="183">
        <v>0</v>
      </c>
      <c r="R385" s="183">
        <f>Q385*H385</f>
        <v>0</v>
      </c>
      <c r="S385" s="183">
        <v>0</v>
      </c>
      <c r="T385" s="184">
        <f>S385*H385</f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85" t="s">
        <v>762</v>
      </c>
      <c r="AT385" s="185" t="s">
        <v>138</v>
      </c>
      <c r="AU385" s="185" t="s">
        <v>85</v>
      </c>
      <c r="AY385" s="16" t="s">
        <v>136</v>
      </c>
      <c r="BE385" s="186">
        <f>IF(N385="základní",J385,0)</f>
        <v>0</v>
      </c>
      <c r="BF385" s="186">
        <f>IF(N385="snížená",J385,0)</f>
        <v>0</v>
      </c>
      <c r="BG385" s="186">
        <f>IF(N385="zákl. přenesená",J385,0)</f>
        <v>0</v>
      </c>
      <c r="BH385" s="186">
        <f>IF(N385="sníž. přenesená",J385,0)</f>
        <v>0</v>
      </c>
      <c r="BI385" s="186">
        <f>IF(N385="nulová",J385,0)</f>
        <v>0</v>
      </c>
      <c r="BJ385" s="16" t="s">
        <v>83</v>
      </c>
      <c r="BK385" s="186">
        <f>ROUND(I385*H385,2)</f>
        <v>0</v>
      </c>
      <c r="BL385" s="16" t="s">
        <v>762</v>
      </c>
      <c r="BM385" s="185" t="s">
        <v>763</v>
      </c>
    </row>
    <row r="386" spans="1:65" s="12" customFormat="1" ht="22.9" customHeight="1">
      <c r="B386" s="158"/>
      <c r="C386" s="159"/>
      <c r="D386" s="160" t="s">
        <v>74</v>
      </c>
      <c r="E386" s="172" t="s">
        <v>764</v>
      </c>
      <c r="F386" s="172" t="s">
        <v>765</v>
      </c>
      <c r="G386" s="159"/>
      <c r="H386" s="159"/>
      <c r="I386" s="162"/>
      <c r="J386" s="173">
        <f>BK386</f>
        <v>0</v>
      </c>
      <c r="K386" s="159"/>
      <c r="L386" s="164"/>
      <c r="M386" s="165"/>
      <c r="N386" s="166"/>
      <c r="O386" s="166"/>
      <c r="P386" s="167">
        <f>SUM(P387:P389)</f>
        <v>0</v>
      </c>
      <c r="Q386" s="166"/>
      <c r="R386" s="167">
        <f>SUM(R387:R389)</f>
        <v>0</v>
      </c>
      <c r="S386" s="166"/>
      <c r="T386" s="168">
        <f>SUM(T387:T389)</f>
        <v>0</v>
      </c>
      <c r="AR386" s="169" t="s">
        <v>160</v>
      </c>
      <c r="AT386" s="170" t="s">
        <v>74</v>
      </c>
      <c r="AU386" s="170" t="s">
        <v>83</v>
      </c>
      <c r="AY386" s="169" t="s">
        <v>136</v>
      </c>
      <c r="BK386" s="171">
        <f>SUM(BK387:BK389)</f>
        <v>0</v>
      </c>
    </row>
    <row r="387" spans="1:65" s="2" customFormat="1" ht="16.5" customHeight="1">
      <c r="A387" s="31"/>
      <c r="B387" s="32"/>
      <c r="C387" s="174" t="s">
        <v>766</v>
      </c>
      <c r="D387" s="174" t="s">
        <v>138</v>
      </c>
      <c r="E387" s="175" t="s">
        <v>767</v>
      </c>
      <c r="F387" s="176" t="s">
        <v>768</v>
      </c>
      <c r="G387" s="177" t="s">
        <v>761</v>
      </c>
      <c r="H387" s="178">
        <v>1</v>
      </c>
      <c r="I387" s="179"/>
      <c r="J387" s="180">
        <f>ROUND(I387*H387,2)</f>
        <v>0</v>
      </c>
      <c r="K387" s="176" t="s">
        <v>142</v>
      </c>
      <c r="L387" s="36"/>
      <c r="M387" s="181" t="s">
        <v>1</v>
      </c>
      <c r="N387" s="182" t="s">
        <v>40</v>
      </c>
      <c r="O387" s="65"/>
      <c r="P387" s="183">
        <f>O387*H387</f>
        <v>0</v>
      </c>
      <c r="Q387" s="183">
        <v>0</v>
      </c>
      <c r="R387" s="183">
        <f>Q387*H387</f>
        <v>0</v>
      </c>
      <c r="S387" s="183">
        <v>0</v>
      </c>
      <c r="T387" s="184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85" t="s">
        <v>762</v>
      </c>
      <c r="AT387" s="185" t="s">
        <v>138</v>
      </c>
      <c r="AU387" s="185" t="s">
        <v>85</v>
      </c>
      <c r="AY387" s="16" t="s">
        <v>136</v>
      </c>
      <c r="BE387" s="186">
        <f>IF(N387="základní",J387,0)</f>
        <v>0</v>
      </c>
      <c r="BF387" s="186">
        <f>IF(N387="snížená",J387,0)</f>
        <v>0</v>
      </c>
      <c r="BG387" s="186">
        <f>IF(N387="zákl. přenesená",J387,0)</f>
        <v>0</v>
      </c>
      <c r="BH387" s="186">
        <f>IF(N387="sníž. přenesená",J387,0)</f>
        <v>0</v>
      </c>
      <c r="BI387" s="186">
        <f>IF(N387="nulová",J387,0)</f>
        <v>0</v>
      </c>
      <c r="BJ387" s="16" t="s">
        <v>83</v>
      </c>
      <c r="BK387" s="186">
        <f>ROUND(I387*H387,2)</f>
        <v>0</v>
      </c>
      <c r="BL387" s="16" t="s">
        <v>762</v>
      </c>
      <c r="BM387" s="185" t="s">
        <v>769</v>
      </c>
    </row>
    <row r="388" spans="1:65" s="2" customFormat="1" ht="16.5" customHeight="1">
      <c r="A388" s="31"/>
      <c r="B388" s="32"/>
      <c r="C388" s="174" t="s">
        <v>770</v>
      </c>
      <c r="D388" s="174" t="s">
        <v>138</v>
      </c>
      <c r="E388" s="175" t="s">
        <v>771</v>
      </c>
      <c r="F388" s="176" t="s">
        <v>772</v>
      </c>
      <c r="G388" s="177" t="s">
        <v>761</v>
      </c>
      <c r="H388" s="178">
        <v>1</v>
      </c>
      <c r="I388" s="179"/>
      <c r="J388" s="180">
        <f>ROUND(I388*H388,2)</f>
        <v>0</v>
      </c>
      <c r="K388" s="176" t="s">
        <v>142</v>
      </c>
      <c r="L388" s="36"/>
      <c r="M388" s="181" t="s">
        <v>1</v>
      </c>
      <c r="N388" s="182" t="s">
        <v>40</v>
      </c>
      <c r="O388" s="65"/>
      <c r="P388" s="183">
        <f>O388*H388</f>
        <v>0</v>
      </c>
      <c r="Q388" s="183">
        <v>0</v>
      </c>
      <c r="R388" s="183">
        <f>Q388*H388</f>
        <v>0</v>
      </c>
      <c r="S388" s="183">
        <v>0</v>
      </c>
      <c r="T388" s="184">
        <f>S388*H388</f>
        <v>0</v>
      </c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R388" s="185" t="s">
        <v>762</v>
      </c>
      <c r="AT388" s="185" t="s">
        <v>138</v>
      </c>
      <c r="AU388" s="185" t="s">
        <v>85</v>
      </c>
      <c r="AY388" s="16" t="s">
        <v>136</v>
      </c>
      <c r="BE388" s="186">
        <f>IF(N388="základní",J388,0)</f>
        <v>0</v>
      </c>
      <c r="BF388" s="186">
        <f>IF(N388="snížená",J388,0)</f>
        <v>0</v>
      </c>
      <c r="BG388" s="186">
        <f>IF(N388="zákl. přenesená",J388,0)</f>
        <v>0</v>
      </c>
      <c r="BH388" s="186">
        <f>IF(N388="sníž. přenesená",J388,0)</f>
        <v>0</v>
      </c>
      <c r="BI388" s="186">
        <f>IF(N388="nulová",J388,0)</f>
        <v>0</v>
      </c>
      <c r="BJ388" s="16" t="s">
        <v>83</v>
      </c>
      <c r="BK388" s="186">
        <f>ROUND(I388*H388,2)</f>
        <v>0</v>
      </c>
      <c r="BL388" s="16" t="s">
        <v>762</v>
      </c>
      <c r="BM388" s="185" t="s">
        <v>773</v>
      </c>
    </row>
    <row r="389" spans="1:65" s="2" customFormat="1" ht="16.5" customHeight="1">
      <c r="A389" s="31"/>
      <c r="B389" s="32"/>
      <c r="C389" s="174" t="s">
        <v>774</v>
      </c>
      <c r="D389" s="174" t="s">
        <v>138</v>
      </c>
      <c r="E389" s="175" t="s">
        <v>775</v>
      </c>
      <c r="F389" s="176" t="s">
        <v>776</v>
      </c>
      <c r="G389" s="177" t="s">
        <v>761</v>
      </c>
      <c r="H389" s="178">
        <v>1</v>
      </c>
      <c r="I389" s="179"/>
      <c r="J389" s="180">
        <f>ROUND(I389*H389,2)</f>
        <v>0</v>
      </c>
      <c r="K389" s="176" t="s">
        <v>142</v>
      </c>
      <c r="L389" s="36"/>
      <c r="M389" s="181" t="s">
        <v>1</v>
      </c>
      <c r="N389" s="182" t="s">
        <v>40</v>
      </c>
      <c r="O389" s="65"/>
      <c r="P389" s="183">
        <f>O389*H389</f>
        <v>0</v>
      </c>
      <c r="Q389" s="183">
        <v>0</v>
      </c>
      <c r="R389" s="183">
        <f>Q389*H389</f>
        <v>0</v>
      </c>
      <c r="S389" s="183">
        <v>0</v>
      </c>
      <c r="T389" s="184">
        <f>S389*H389</f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85" t="s">
        <v>762</v>
      </c>
      <c r="AT389" s="185" t="s">
        <v>138</v>
      </c>
      <c r="AU389" s="185" t="s">
        <v>85</v>
      </c>
      <c r="AY389" s="16" t="s">
        <v>136</v>
      </c>
      <c r="BE389" s="186">
        <f>IF(N389="základní",J389,0)</f>
        <v>0</v>
      </c>
      <c r="BF389" s="186">
        <f>IF(N389="snížená",J389,0)</f>
        <v>0</v>
      </c>
      <c r="BG389" s="186">
        <f>IF(N389="zákl. přenesená",J389,0)</f>
        <v>0</v>
      </c>
      <c r="BH389" s="186">
        <f>IF(N389="sníž. přenesená",J389,0)</f>
        <v>0</v>
      </c>
      <c r="BI389" s="186">
        <f>IF(N389="nulová",J389,0)</f>
        <v>0</v>
      </c>
      <c r="BJ389" s="16" t="s">
        <v>83</v>
      </c>
      <c r="BK389" s="186">
        <f>ROUND(I389*H389,2)</f>
        <v>0</v>
      </c>
      <c r="BL389" s="16" t="s">
        <v>762</v>
      </c>
      <c r="BM389" s="185" t="s">
        <v>777</v>
      </c>
    </row>
    <row r="390" spans="1:65" s="12" customFormat="1" ht="22.9" customHeight="1">
      <c r="B390" s="158"/>
      <c r="C390" s="159"/>
      <c r="D390" s="160" t="s">
        <v>74</v>
      </c>
      <c r="E390" s="172" t="s">
        <v>778</v>
      </c>
      <c r="F390" s="172" t="s">
        <v>779</v>
      </c>
      <c r="G390" s="159"/>
      <c r="H390" s="159"/>
      <c r="I390" s="162"/>
      <c r="J390" s="173">
        <f>BK390</f>
        <v>0</v>
      </c>
      <c r="K390" s="159"/>
      <c r="L390" s="164"/>
      <c r="M390" s="165"/>
      <c r="N390" s="166"/>
      <c r="O390" s="166"/>
      <c r="P390" s="167">
        <f>P391</f>
        <v>0</v>
      </c>
      <c r="Q390" s="166"/>
      <c r="R390" s="167">
        <f>R391</f>
        <v>0</v>
      </c>
      <c r="S390" s="166"/>
      <c r="T390" s="168">
        <f>T391</f>
        <v>0</v>
      </c>
      <c r="AR390" s="169" t="s">
        <v>160</v>
      </c>
      <c r="AT390" s="170" t="s">
        <v>74</v>
      </c>
      <c r="AU390" s="170" t="s">
        <v>83</v>
      </c>
      <c r="AY390" s="169" t="s">
        <v>136</v>
      </c>
      <c r="BK390" s="171">
        <f>BK391</f>
        <v>0</v>
      </c>
    </row>
    <row r="391" spans="1:65" s="2" customFormat="1" ht="16.5" customHeight="1">
      <c r="A391" s="31"/>
      <c r="B391" s="32"/>
      <c r="C391" s="174" t="s">
        <v>780</v>
      </c>
      <c r="D391" s="174" t="s">
        <v>138</v>
      </c>
      <c r="E391" s="175" t="s">
        <v>781</v>
      </c>
      <c r="F391" s="176" t="s">
        <v>782</v>
      </c>
      <c r="G391" s="177" t="s">
        <v>761</v>
      </c>
      <c r="H391" s="178">
        <v>1</v>
      </c>
      <c r="I391" s="179"/>
      <c r="J391" s="180">
        <f>ROUND(I391*H391,2)</f>
        <v>0</v>
      </c>
      <c r="K391" s="176" t="s">
        <v>142</v>
      </c>
      <c r="L391" s="36"/>
      <c r="M391" s="221" t="s">
        <v>1</v>
      </c>
      <c r="N391" s="222" t="s">
        <v>40</v>
      </c>
      <c r="O391" s="223"/>
      <c r="P391" s="224">
        <f>O391*H391</f>
        <v>0</v>
      </c>
      <c r="Q391" s="224">
        <v>0</v>
      </c>
      <c r="R391" s="224">
        <f>Q391*H391</f>
        <v>0</v>
      </c>
      <c r="S391" s="224">
        <v>0</v>
      </c>
      <c r="T391" s="225">
        <f>S391*H391</f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185" t="s">
        <v>762</v>
      </c>
      <c r="AT391" s="185" t="s">
        <v>138</v>
      </c>
      <c r="AU391" s="185" t="s">
        <v>85</v>
      </c>
      <c r="AY391" s="16" t="s">
        <v>136</v>
      </c>
      <c r="BE391" s="186">
        <f>IF(N391="základní",J391,0)</f>
        <v>0</v>
      </c>
      <c r="BF391" s="186">
        <f>IF(N391="snížená",J391,0)</f>
        <v>0</v>
      </c>
      <c r="BG391" s="186">
        <f>IF(N391="zákl. přenesená",J391,0)</f>
        <v>0</v>
      </c>
      <c r="BH391" s="186">
        <f>IF(N391="sníž. přenesená",J391,0)</f>
        <v>0</v>
      </c>
      <c r="BI391" s="186">
        <f>IF(N391="nulová",J391,0)</f>
        <v>0</v>
      </c>
      <c r="BJ391" s="16" t="s">
        <v>83</v>
      </c>
      <c r="BK391" s="186">
        <f>ROUND(I391*H391,2)</f>
        <v>0</v>
      </c>
      <c r="BL391" s="16" t="s">
        <v>762</v>
      </c>
      <c r="BM391" s="185" t="s">
        <v>783</v>
      </c>
    </row>
    <row r="392" spans="1:65" s="2" customFormat="1" ht="6.95" customHeight="1">
      <c r="A392" s="31"/>
      <c r="B392" s="50"/>
      <c r="C392" s="51"/>
      <c r="D392" s="51"/>
      <c r="E392" s="51"/>
      <c r="F392" s="51"/>
      <c r="G392" s="51"/>
      <c r="H392" s="51"/>
      <c r="I392" s="51"/>
      <c r="J392" s="51"/>
      <c r="K392" s="51"/>
      <c r="L392" s="36"/>
      <c r="M392" s="31"/>
      <c r="O392" s="31"/>
      <c r="P392" s="31"/>
      <c r="Q392" s="31"/>
      <c r="R392" s="31"/>
      <c r="S392" s="31"/>
      <c r="T392" s="31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</row>
  </sheetData>
  <sheetProtection password="DAFF" sheet="1" objects="1" scenarios="1"/>
  <autoFilter ref="C142:K391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"/>
  <dimension ref="A1:BE49"/>
  <sheetViews>
    <sheetView showGridLines="0" view="pageBreakPreview" zoomScaleNormal="150" zoomScaleSheetLayoutView="100" workbookViewId="0">
      <selection activeCell="B18" sqref="B18"/>
    </sheetView>
  </sheetViews>
  <sheetFormatPr defaultRowHeight="12.75"/>
  <cols>
    <col min="1" max="1" width="2.33203125" style="229" customWidth="1"/>
    <col min="2" max="2" width="17.5" style="229" customWidth="1"/>
    <col min="3" max="3" width="18.5" style="229" customWidth="1"/>
    <col min="4" max="4" width="17" style="229" customWidth="1"/>
    <col min="5" max="5" width="15.83203125" style="229" customWidth="1"/>
    <col min="6" max="6" width="19.33203125" style="229" customWidth="1"/>
    <col min="7" max="7" width="17.83203125" style="229" customWidth="1"/>
    <col min="8" max="16384" width="9.33203125" style="229"/>
  </cols>
  <sheetData>
    <row r="1" spans="1:57" ht="21.75" customHeight="1">
      <c r="A1" s="226" t="s">
        <v>784</v>
      </c>
      <c r="B1" s="227"/>
      <c r="C1" s="227"/>
      <c r="D1" s="227"/>
      <c r="E1" s="227"/>
      <c r="F1" s="227"/>
      <c r="G1" s="228"/>
    </row>
    <row r="2" spans="1:57" ht="15" customHeight="1" thickBot="1">
      <c r="A2" s="230"/>
      <c r="B2" s="231"/>
      <c r="C2" s="231"/>
      <c r="D2" s="231"/>
      <c r="E2" s="231"/>
      <c r="F2" s="231"/>
      <c r="G2" s="232"/>
    </row>
    <row r="3" spans="1:57" ht="12.95" customHeight="1">
      <c r="A3" s="233" t="s">
        <v>785</v>
      </c>
      <c r="B3" s="234"/>
      <c r="C3" s="235" t="s">
        <v>786</v>
      </c>
      <c r="D3" s="235"/>
      <c r="E3" s="235"/>
      <c r="F3" s="235" t="s">
        <v>787</v>
      </c>
      <c r="G3" s="236"/>
    </row>
    <row r="4" spans="1:57" ht="12.95" customHeight="1">
      <c r="A4" s="237"/>
      <c r="B4" s="238"/>
      <c r="C4" s="239" t="s">
        <v>788</v>
      </c>
      <c r="D4" s="231"/>
      <c r="E4" s="231"/>
      <c r="F4" s="231"/>
      <c r="G4" s="232"/>
    </row>
    <row r="5" spans="1:57" ht="12.95" customHeight="1">
      <c r="A5" s="240" t="s">
        <v>789</v>
      </c>
      <c r="B5" s="241"/>
      <c r="C5" s="242" t="s">
        <v>790</v>
      </c>
      <c r="D5" s="242"/>
      <c r="E5" s="242"/>
      <c r="F5" s="243" t="s">
        <v>791</v>
      </c>
      <c r="G5" s="244"/>
    </row>
    <row r="6" spans="1:57" ht="12.95" customHeight="1">
      <c r="A6" s="245" t="s">
        <v>792</v>
      </c>
      <c r="B6" s="238"/>
      <c r="C6" s="231"/>
      <c r="D6" s="231"/>
      <c r="E6" s="231"/>
      <c r="F6" s="246"/>
      <c r="G6" s="232"/>
    </row>
    <row r="7" spans="1:57">
      <c r="A7" s="240" t="s">
        <v>793</v>
      </c>
      <c r="B7" s="242"/>
      <c r="C7" s="679" t="s">
        <v>794</v>
      </c>
      <c r="D7" s="680"/>
      <c r="E7" s="247" t="s">
        <v>795</v>
      </c>
      <c r="F7" s="248"/>
      <c r="G7" s="249"/>
      <c r="H7" s="250"/>
      <c r="I7" s="250"/>
    </row>
    <row r="8" spans="1:57">
      <c r="A8" s="240" t="s">
        <v>796</v>
      </c>
      <c r="B8" s="242"/>
      <c r="C8" s="251" t="s">
        <v>797</v>
      </c>
      <c r="D8" s="251"/>
      <c r="E8" s="243" t="s">
        <v>798</v>
      </c>
      <c r="F8" s="242"/>
      <c r="G8" s="252"/>
    </row>
    <row r="9" spans="1:57">
      <c r="A9" s="253" t="s">
        <v>799</v>
      </c>
      <c r="B9" s="251"/>
      <c r="C9" s="251"/>
      <c r="D9" s="251"/>
      <c r="E9" s="254" t="s">
        <v>800</v>
      </c>
      <c r="F9" s="251"/>
      <c r="G9" s="255"/>
    </row>
    <row r="10" spans="1:57">
      <c r="A10" s="230" t="s">
        <v>801</v>
      </c>
      <c r="B10" s="231"/>
      <c r="C10" s="231"/>
      <c r="D10" s="231"/>
      <c r="E10" s="256" t="s">
        <v>802</v>
      </c>
      <c r="F10" s="231"/>
      <c r="G10" s="232"/>
      <c r="BA10" s="257"/>
      <c r="BB10" s="257"/>
      <c r="BC10" s="257"/>
      <c r="BD10" s="257"/>
      <c r="BE10" s="257"/>
    </row>
    <row r="11" spans="1:57">
      <c r="A11" s="230" t="s">
        <v>803</v>
      </c>
      <c r="B11" s="231"/>
      <c r="C11" s="231"/>
      <c r="D11" s="231"/>
      <c r="E11" s="681" t="s">
        <v>804</v>
      </c>
      <c r="F11" s="682"/>
      <c r="G11" s="683"/>
    </row>
    <row r="12" spans="1:57" ht="28.5" customHeight="1" thickBot="1">
      <c r="A12" s="258" t="s">
        <v>805</v>
      </c>
      <c r="B12" s="259"/>
      <c r="C12" s="259"/>
      <c r="D12" s="259"/>
      <c r="E12" s="260"/>
      <c r="F12" s="260"/>
      <c r="G12" s="261"/>
    </row>
    <row r="13" spans="1:57" ht="17.25" customHeight="1" thickBot="1">
      <c r="A13" s="262" t="s">
        <v>806</v>
      </c>
      <c r="B13" s="263"/>
      <c r="C13" s="264"/>
      <c r="D13" s="265" t="s">
        <v>755</v>
      </c>
      <c r="E13" s="266"/>
      <c r="F13" s="266"/>
      <c r="G13" s="264"/>
    </row>
    <row r="14" spans="1:57" ht="15.95" customHeight="1">
      <c r="A14" s="267"/>
      <c r="B14" s="268" t="s">
        <v>807</v>
      </c>
      <c r="C14" s="269"/>
      <c r="D14" s="270"/>
      <c r="E14" s="271"/>
      <c r="F14" s="272"/>
      <c r="G14" s="269"/>
    </row>
    <row r="15" spans="1:57" ht="15.95" customHeight="1">
      <c r="A15" s="267" t="s">
        <v>808</v>
      </c>
      <c r="B15" s="268" t="s">
        <v>809</v>
      </c>
      <c r="C15" s="269"/>
      <c r="D15" s="253"/>
      <c r="E15" s="273"/>
      <c r="F15" s="274"/>
      <c r="G15" s="269"/>
    </row>
    <row r="16" spans="1:57" ht="15.95" customHeight="1">
      <c r="A16" s="267" t="s">
        <v>810</v>
      </c>
      <c r="B16" s="268" t="s">
        <v>811</v>
      </c>
      <c r="C16" s="269"/>
      <c r="D16" s="253"/>
      <c r="E16" s="273"/>
      <c r="F16" s="274"/>
      <c r="G16" s="269"/>
    </row>
    <row r="17" spans="1:8" ht="15.95" customHeight="1">
      <c r="A17" s="275" t="s">
        <v>812</v>
      </c>
      <c r="B17" s="268" t="s">
        <v>813</v>
      </c>
      <c r="C17" s="269"/>
      <c r="D17" s="253"/>
      <c r="E17" s="273"/>
      <c r="F17" s="274"/>
      <c r="G17" s="269"/>
    </row>
    <row r="18" spans="1:8" ht="15.95" customHeight="1">
      <c r="A18" s="276" t="s">
        <v>814</v>
      </c>
      <c r="B18" s="268"/>
      <c r="C18" s="269"/>
      <c r="D18" s="253"/>
      <c r="E18" s="273"/>
      <c r="F18" s="274"/>
      <c r="G18" s="269"/>
    </row>
    <row r="19" spans="1:8" ht="15.95" customHeight="1">
      <c r="A19" s="276"/>
      <c r="B19" s="268"/>
      <c r="C19" s="269"/>
      <c r="D19" s="253"/>
      <c r="E19" s="273"/>
      <c r="F19" s="274"/>
      <c r="G19" s="269"/>
    </row>
    <row r="20" spans="1:8" ht="15.95" customHeight="1">
      <c r="A20" s="276" t="s">
        <v>741</v>
      </c>
      <c r="B20" s="268"/>
      <c r="C20" s="269"/>
      <c r="D20" s="253"/>
      <c r="E20" s="273"/>
      <c r="F20" s="274"/>
      <c r="G20" s="269"/>
    </row>
    <row r="21" spans="1:8" ht="15.95" customHeight="1">
      <c r="A21" s="230" t="s">
        <v>815</v>
      </c>
      <c r="B21" s="231"/>
      <c r="C21" s="269"/>
      <c r="D21" s="253" t="s">
        <v>816</v>
      </c>
      <c r="E21" s="273"/>
      <c r="F21" s="274"/>
      <c r="G21" s="269"/>
    </row>
    <row r="22" spans="1:8" ht="15.95" customHeight="1" thickBot="1">
      <c r="A22" s="253" t="s">
        <v>817</v>
      </c>
      <c r="B22" s="251"/>
      <c r="C22" s="277"/>
      <c r="D22" s="278" t="s">
        <v>818</v>
      </c>
      <c r="E22" s="279"/>
      <c r="F22" s="280"/>
      <c r="G22" s="269"/>
    </row>
    <row r="23" spans="1:8">
      <c r="A23" s="233" t="s">
        <v>819</v>
      </c>
      <c r="B23" s="235"/>
      <c r="C23" s="281" t="s">
        <v>820</v>
      </c>
      <c r="D23" s="235"/>
      <c r="E23" s="281" t="s">
        <v>821</v>
      </c>
      <c r="F23" s="235"/>
      <c r="G23" s="236"/>
    </row>
    <row r="24" spans="1:8">
      <c r="A24" s="240"/>
      <c r="B24" s="242"/>
      <c r="C24" s="243" t="s">
        <v>822</v>
      </c>
      <c r="D24" s="242"/>
      <c r="E24" s="243" t="s">
        <v>822</v>
      </c>
      <c r="F24" s="242"/>
      <c r="G24" s="244"/>
    </row>
    <row r="25" spans="1:8">
      <c r="A25" s="230" t="s">
        <v>823</v>
      </c>
      <c r="B25" s="282"/>
      <c r="C25" s="256" t="s">
        <v>823</v>
      </c>
      <c r="D25" s="231"/>
      <c r="E25" s="256" t="s">
        <v>823</v>
      </c>
      <c r="F25" s="231"/>
      <c r="G25" s="232"/>
    </row>
    <row r="26" spans="1:8">
      <c r="A26" s="230"/>
      <c r="B26" s="283"/>
      <c r="C26" s="256" t="s">
        <v>824</v>
      </c>
      <c r="D26" s="231"/>
      <c r="E26" s="256" t="s">
        <v>825</v>
      </c>
      <c r="F26" s="231"/>
      <c r="G26" s="232"/>
    </row>
    <row r="27" spans="1:8">
      <c r="A27" s="230"/>
      <c r="B27" s="231"/>
      <c r="C27" s="256"/>
      <c r="D27" s="231"/>
      <c r="E27" s="256"/>
      <c r="F27" s="231"/>
      <c r="G27" s="232"/>
    </row>
    <row r="28" spans="1:8" ht="97.5" customHeight="1" thickBot="1">
      <c r="A28" s="230"/>
      <c r="B28" s="231"/>
      <c r="C28" s="256"/>
      <c r="D28" s="231"/>
      <c r="E28" s="256"/>
      <c r="F28" s="231"/>
      <c r="G28" s="232"/>
    </row>
    <row r="29" spans="1:8" s="289" customFormat="1" ht="19.5" customHeight="1" thickBot="1">
      <c r="A29" s="284" t="s">
        <v>826</v>
      </c>
      <c r="B29" s="285"/>
      <c r="C29" s="285"/>
      <c r="D29" s="285"/>
      <c r="E29" s="286"/>
      <c r="F29" s="287">
        <f>'RR - UT2'!H50</f>
        <v>0</v>
      </c>
      <c r="G29" s="288"/>
    </row>
    <row r="30" spans="1:8">
      <c r="A30" s="230"/>
      <c r="B30" s="231"/>
      <c r="C30" s="231"/>
      <c r="D30" s="231"/>
      <c r="E30" s="231"/>
      <c r="F30" s="231"/>
      <c r="G30" s="232"/>
    </row>
    <row r="31" spans="1:8">
      <c r="A31" s="290" t="s">
        <v>827</v>
      </c>
      <c r="B31" s="291"/>
      <c r="C31" s="291"/>
      <c r="D31" s="291"/>
      <c r="E31" s="291"/>
      <c r="F31" s="291"/>
      <c r="G31" s="292"/>
      <c r="H31" s="229" t="s">
        <v>828</v>
      </c>
    </row>
    <row r="32" spans="1:8" ht="14.25" customHeight="1">
      <c r="A32" s="290"/>
      <c r="B32" s="684"/>
      <c r="C32" s="684"/>
      <c r="D32" s="684"/>
      <c r="E32" s="684"/>
      <c r="F32" s="684"/>
      <c r="G32" s="685"/>
      <c r="H32" s="229" t="s">
        <v>828</v>
      </c>
    </row>
    <row r="33" spans="1:8" ht="12.75" customHeight="1">
      <c r="A33" s="293"/>
      <c r="B33" s="684"/>
      <c r="C33" s="684"/>
      <c r="D33" s="684"/>
      <c r="E33" s="684"/>
      <c r="F33" s="684"/>
      <c r="G33" s="685"/>
      <c r="H33" s="229" t="s">
        <v>828</v>
      </c>
    </row>
    <row r="34" spans="1:8">
      <c r="A34" s="293"/>
      <c r="B34" s="684"/>
      <c r="C34" s="684"/>
      <c r="D34" s="684"/>
      <c r="E34" s="684"/>
      <c r="F34" s="684"/>
      <c r="G34" s="685"/>
      <c r="H34" s="229" t="s">
        <v>828</v>
      </c>
    </row>
    <row r="35" spans="1:8">
      <c r="A35" s="293"/>
      <c r="B35" s="684"/>
      <c r="C35" s="684"/>
      <c r="D35" s="684"/>
      <c r="E35" s="684"/>
      <c r="F35" s="684"/>
      <c r="G35" s="685"/>
      <c r="H35" s="229" t="s">
        <v>828</v>
      </c>
    </row>
    <row r="36" spans="1:8">
      <c r="A36" s="293"/>
      <c r="B36" s="684"/>
      <c r="C36" s="684"/>
      <c r="D36" s="684"/>
      <c r="E36" s="684"/>
      <c r="F36" s="684"/>
      <c r="G36" s="685"/>
      <c r="H36" s="229" t="s">
        <v>828</v>
      </c>
    </row>
    <row r="37" spans="1:8">
      <c r="A37" s="293"/>
      <c r="B37" s="684"/>
      <c r="C37" s="684"/>
      <c r="D37" s="684"/>
      <c r="E37" s="684"/>
      <c r="F37" s="684"/>
      <c r="G37" s="685"/>
      <c r="H37" s="229" t="s">
        <v>828</v>
      </c>
    </row>
    <row r="38" spans="1:8">
      <c r="A38" s="293"/>
      <c r="B38" s="684"/>
      <c r="C38" s="684"/>
      <c r="D38" s="684"/>
      <c r="E38" s="684"/>
      <c r="F38" s="684"/>
      <c r="G38" s="685"/>
      <c r="H38" s="229" t="s">
        <v>828</v>
      </c>
    </row>
    <row r="39" spans="1:8" ht="13.5" thickBot="1">
      <c r="A39" s="294"/>
      <c r="B39" s="686"/>
      <c r="C39" s="686"/>
      <c r="D39" s="686"/>
      <c r="E39" s="686"/>
      <c r="F39" s="686"/>
      <c r="G39" s="687"/>
      <c r="H39" s="229" t="s">
        <v>828</v>
      </c>
    </row>
    <row r="40" spans="1:8">
      <c r="B40" s="678"/>
      <c r="C40" s="678"/>
      <c r="D40" s="678"/>
      <c r="E40" s="678"/>
      <c r="F40" s="678"/>
      <c r="G40" s="678"/>
    </row>
    <row r="41" spans="1:8">
      <c r="B41" s="678"/>
      <c r="C41" s="678"/>
      <c r="D41" s="678"/>
      <c r="E41" s="678"/>
      <c r="F41" s="678"/>
      <c r="G41" s="678"/>
    </row>
    <row r="42" spans="1:8">
      <c r="B42" s="678"/>
      <c r="C42" s="678"/>
      <c r="D42" s="678"/>
      <c r="E42" s="678"/>
      <c r="F42" s="678"/>
      <c r="G42" s="678"/>
    </row>
    <row r="43" spans="1:8">
      <c r="B43" s="678"/>
      <c r="C43" s="678"/>
      <c r="D43" s="678"/>
      <c r="E43" s="678"/>
      <c r="F43" s="678"/>
      <c r="G43" s="678"/>
    </row>
    <row r="44" spans="1:8">
      <c r="B44" s="678"/>
      <c r="C44" s="678"/>
      <c r="D44" s="678"/>
      <c r="E44" s="678"/>
      <c r="F44" s="678"/>
      <c r="G44" s="678"/>
    </row>
    <row r="45" spans="1:8">
      <c r="B45" s="678"/>
      <c r="C45" s="678"/>
      <c r="D45" s="678"/>
      <c r="E45" s="678"/>
      <c r="F45" s="678"/>
      <c r="G45" s="678"/>
    </row>
    <row r="46" spans="1:8">
      <c r="B46" s="678"/>
      <c r="C46" s="678"/>
      <c r="D46" s="678"/>
      <c r="E46" s="678"/>
      <c r="F46" s="678"/>
      <c r="G46" s="678"/>
    </row>
    <row r="47" spans="1:8">
      <c r="B47" s="678"/>
      <c r="C47" s="678"/>
      <c r="D47" s="678"/>
      <c r="E47" s="678"/>
      <c r="F47" s="678"/>
      <c r="G47" s="678"/>
    </row>
    <row r="48" spans="1:8">
      <c r="B48" s="678"/>
      <c r="C48" s="678"/>
      <c r="D48" s="678"/>
      <c r="E48" s="678"/>
      <c r="F48" s="678"/>
      <c r="G48" s="678"/>
    </row>
    <row r="49" spans="2:7">
      <c r="B49" s="678"/>
      <c r="C49" s="678"/>
      <c r="D49" s="678"/>
      <c r="E49" s="678"/>
      <c r="F49" s="678"/>
      <c r="G49" s="678"/>
    </row>
  </sheetData>
  <sheetProtection password="DAFF" sheet="1" objects="1" scenarios="1"/>
  <mergeCells count="13">
    <mergeCell ref="B42:G42"/>
    <mergeCell ref="C7:D7"/>
    <mergeCell ref="E11:G11"/>
    <mergeCell ref="B32:G39"/>
    <mergeCell ref="B40:G40"/>
    <mergeCell ref="B41:G41"/>
    <mergeCell ref="B49:G49"/>
    <mergeCell ref="B43:G43"/>
    <mergeCell ref="B44:G44"/>
    <mergeCell ref="B45:G45"/>
    <mergeCell ref="B46:G46"/>
    <mergeCell ref="B47:G47"/>
    <mergeCell ref="B48:G4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4">
    <pageSetUpPr fitToPage="1"/>
  </sheetPr>
  <dimension ref="A1:AZ121"/>
  <sheetViews>
    <sheetView showGridLines="0" showZeros="0" zoomScaleSheetLayoutView="130" workbookViewId="0">
      <selection activeCell="B18" sqref="B18"/>
    </sheetView>
  </sheetViews>
  <sheetFormatPr defaultRowHeight="12.75"/>
  <cols>
    <col min="1" max="1" width="5.33203125" style="296" customWidth="1"/>
    <col min="2" max="2" width="4.5" style="296" customWidth="1"/>
    <col min="3" max="3" width="14.1640625" style="296" customWidth="1"/>
    <col min="4" max="4" width="121.5" style="296" customWidth="1"/>
    <col min="5" max="5" width="5.33203125" style="296" customWidth="1"/>
    <col min="6" max="6" width="10.6640625" style="373" customWidth="1"/>
    <col min="7" max="7" width="11.5" style="296" customWidth="1"/>
    <col min="8" max="8" width="14.83203125" style="296" customWidth="1"/>
    <col min="9" max="16384" width="9.33203125" style="296"/>
  </cols>
  <sheetData>
    <row r="1" spans="1:52" ht="15.75">
      <c r="A1" s="295"/>
      <c r="B1" s="688" t="s">
        <v>829</v>
      </c>
      <c r="C1" s="689"/>
      <c r="D1" s="689"/>
      <c r="E1" s="689"/>
      <c r="F1" s="689"/>
      <c r="G1" s="689"/>
      <c r="H1" s="690"/>
    </row>
    <row r="2" spans="1:52" ht="15.75" thickBot="1">
      <c r="A2" s="295"/>
      <c r="B2" s="691" t="s">
        <v>830</v>
      </c>
      <c r="C2" s="692"/>
      <c r="D2" s="692"/>
      <c r="E2" s="692"/>
      <c r="F2" s="692"/>
      <c r="G2" s="692"/>
      <c r="H2" s="693"/>
    </row>
    <row r="3" spans="1:52" ht="13.5" thickTop="1">
      <c r="A3" s="295"/>
      <c r="B3" s="694" t="s">
        <v>789</v>
      </c>
      <c r="C3" s="695"/>
      <c r="D3" s="297" t="str">
        <f>nazevstavby</f>
        <v>STŘEDNÍ ŠKOLA ŘEMESEL A ZÁKLADNÍ ŠKOLA HOŘICE</v>
      </c>
      <c r="E3" s="298"/>
      <c r="F3" s="299"/>
      <c r="G3" s="300"/>
      <c r="H3" s="301"/>
    </row>
    <row r="4" spans="1:52" ht="13.5" thickBot="1">
      <c r="A4" s="295"/>
      <c r="B4" s="696" t="s">
        <v>785</v>
      </c>
      <c r="C4" s="697"/>
      <c r="D4" s="302" t="str">
        <f>nazevobjektu</f>
        <v>D.1.4.a) - ZAŘÍZENÍ PRO VYTÁPĚNÍ STAVEB</v>
      </c>
      <c r="E4" s="303"/>
      <c r="F4" s="698"/>
      <c r="G4" s="698"/>
      <c r="H4" s="699"/>
    </row>
    <row r="5" spans="1:52" ht="13.5" thickTop="1">
      <c r="A5" s="295"/>
      <c r="B5" s="304"/>
      <c r="C5" s="305"/>
      <c r="D5" s="305"/>
      <c r="E5" s="306"/>
      <c r="F5" s="307"/>
      <c r="G5" s="306"/>
      <c r="H5" s="308"/>
    </row>
    <row r="6" spans="1:52" ht="12.95" customHeight="1">
      <c r="A6" s="309" t="s">
        <v>831</v>
      </c>
      <c r="B6" s="310" t="s">
        <v>832</v>
      </c>
      <c r="C6" s="311" t="s">
        <v>833</v>
      </c>
      <c r="D6" s="311" t="s">
        <v>834</v>
      </c>
      <c r="E6" s="311" t="s">
        <v>123</v>
      </c>
      <c r="F6" s="312" t="s">
        <v>835</v>
      </c>
      <c r="G6" s="311" t="s">
        <v>836</v>
      </c>
      <c r="H6" s="313" t="s">
        <v>837</v>
      </c>
    </row>
    <row r="7" spans="1:52" ht="12.95" customHeight="1">
      <c r="A7" s="309"/>
      <c r="B7" s="314"/>
      <c r="C7" s="315" t="s">
        <v>134</v>
      </c>
      <c r="D7" s="316" t="s">
        <v>135</v>
      </c>
      <c r="E7" s="317"/>
      <c r="F7" s="318"/>
      <c r="G7" s="317"/>
      <c r="H7" s="319"/>
    </row>
    <row r="8" spans="1:52" ht="12.95" customHeight="1">
      <c r="A8" s="309">
        <v>1</v>
      </c>
      <c r="B8" s="320" t="s">
        <v>838</v>
      </c>
      <c r="C8" s="321" t="s">
        <v>83</v>
      </c>
      <c r="D8" s="322" t="s">
        <v>839</v>
      </c>
      <c r="E8" s="323"/>
      <c r="F8" s="324"/>
      <c r="G8" s="324"/>
      <c r="H8" s="325"/>
      <c r="I8" s="326"/>
    </row>
    <row r="9" spans="1:52" ht="12.95" customHeight="1">
      <c r="A9" s="309">
        <f>A8+1</f>
        <v>2</v>
      </c>
      <c r="B9" s="327"/>
      <c r="C9" s="328"/>
      <c r="D9" s="329" t="s">
        <v>840</v>
      </c>
      <c r="E9" s="330" t="s">
        <v>257</v>
      </c>
      <c r="F9" s="331">
        <v>30</v>
      </c>
      <c r="G9" s="332"/>
      <c r="H9" s="333">
        <f>G9*F9</f>
        <v>0</v>
      </c>
    </row>
    <row r="10" spans="1:52" ht="12.95" customHeight="1">
      <c r="A10" s="309">
        <f t="shared" ref="A10:A52" si="0">A9+1</f>
        <v>3</v>
      </c>
      <c r="B10" s="327"/>
      <c r="C10" s="328"/>
      <c r="D10" s="329" t="s">
        <v>841</v>
      </c>
      <c r="E10" s="330" t="s">
        <v>154</v>
      </c>
      <c r="F10" s="331">
        <v>4</v>
      </c>
      <c r="G10" s="332"/>
      <c r="H10" s="333">
        <f>G10*F10</f>
        <v>0</v>
      </c>
    </row>
    <row r="11" spans="1:52" ht="12.95" customHeight="1">
      <c r="A11" s="309">
        <f t="shared" si="0"/>
        <v>4</v>
      </c>
      <c r="B11" s="327"/>
      <c r="C11" s="328"/>
      <c r="D11" s="329" t="s">
        <v>842</v>
      </c>
      <c r="E11" s="330" t="s">
        <v>154</v>
      </c>
      <c r="F11" s="331">
        <v>4</v>
      </c>
      <c r="G11" s="332"/>
      <c r="H11" s="333">
        <f>G11*F11</f>
        <v>0</v>
      </c>
    </row>
    <row r="12" spans="1:52" ht="12.95" customHeight="1">
      <c r="A12" s="309">
        <f t="shared" si="0"/>
        <v>5</v>
      </c>
      <c r="B12" s="327"/>
      <c r="C12" s="328"/>
      <c r="D12" s="329" t="s">
        <v>843</v>
      </c>
      <c r="E12" s="330" t="s">
        <v>844</v>
      </c>
      <c r="F12" s="331">
        <v>20</v>
      </c>
      <c r="G12" s="332"/>
      <c r="H12" s="333">
        <f>G12*F12</f>
        <v>0</v>
      </c>
    </row>
    <row r="13" spans="1:52" ht="12.75" customHeight="1">
      <c r="A13" s="309">
        <f t="shared" si="0"/>
        <v>6</v>
      </c>
      <c r="B13" s="327"/>
      <c r="C13" s="334" t="s">
        <v>845</v>
      </c>
      <c r="D13" s="335" t="str">
        <f>CONCATENATE(C8," ",D8)</f>
        <v>1 Bourací práce prostupy</v>
      </c>
      <c r="E13" s="336"/>
      <c r="F13" s="337"/>
      <c r="G13" s="338"/>
      <c r="H13" s="339">
        <f>SUM(H9:H12)</f>
        <v>0</v>
      </c>
    </row>
    <row r="14" spans="1:52" ht="12.95" customHeight="1">
      <c r="A14" s="309">
        <f t="shared" si="0"/>
        <v>7</v>
      </c>
      <c r="B14" s="340"/>
      <c r="C14" s="341" t="s">
        <v>134</v>
      </c>
      <c r="D14" s="342" t="s">
        <v>846</v>
      </c>
      <c r="E14" s="343"/>
      <c r="F14" s="344"/>
      <c r="G14" s="345"/>
      <c r="H14" s="346">
        <f>H13</f>
        <v>0</v>
      </c>
      <c r="AV14" s="347"/>
      <c r="AW14" s="347"/>
      <c r="AX14" s="347"/>
      <c r="AY14" s="347"/>
      <c r="AZ14" s="347"/>
    </row>
    <row r="15" spans="1:52" ht="12.95" customHeight="1">
      <c r="A15" s="309">
        <f t="shared" si="0"/>
        <v>8</v>
      </c>
      <c r="B15" s="348"/>
      <c r="C15" s="315" t="s">
        <v>382</v>
      </c>
      <c r="D15" s="316" t="s">
        <v>383</v>
      </c>
      <c r="E15" s="349"/>
      <c r="F15" s="350"/>
      <c r="G15" s="351"/>
      <c r="H15" s="352"/>
      <c r="AV15" s="347"/>
      <c r="AW15" s="347"/>
      <c r="AX15" s="347"/>
      <c r="AY15" s="347"/>
      <c r="AZ15" s="347"/>
    </row>
    <row r="16" spans="1:52" ht="12.95" customHeight="1">
      <c r="A16" s="309">
        <f t="shared" si="0"/>
        <v>9</v>
      </c>
      <c r="B16" s="320" t="s">
        <v>838</v>
      </c>
      <c r="C16" s="321" t="s">
        <v>85</v>
      </c>
      <c r="D16" s="322" t="s">
        <v>847</v>
      </c>
      <c r="E16" s="323"/>
      <c r="F16" s="324"/>
      <c r="G16" s="353"/>
      <c r="H16" s="325"/>
      <c r="I16" s="326"/>
    </row>
    <row r="17" spans="1:9" ht="12.95" customHeight="1">
      <c r="A17" s="309">
        <f t="shared" si="0"/>
        <v>10</v>
      </c>
      <c r="B17" s="320"/>
      <c r="C17" s="321"/>
      <c r="D17" s="329" t="s">
        <v>848</v>
      </c>
      <c r="E17" s="330" t="s">
        <v>257</v>
      </c>
      <c r="F17" s="331">
        <v>50</v>
      </c>
      <c r="G17" s="332"/>
      <c r="H17" s="333">
        <f t="shared" ref="H17:H28" si="1">F17*G17</f>
        <v>0</v>
      </c>
      <c r="I17" s="326"/>
    </row>
    <row r="18" spans="1:9" ht="12.95" customHeight="1">
      <c r="A18" s="309">
        <f t="shared" si="0"/>
        <v>11</v>
      </c>
      <c r="B18" s="320"/>
      <c r="C18" s="321"/>
      <c r="D18" s="329" t="s">
        <v>849</v>
      </c>
      <c r="E18" s="330" t="s">
        <v>257</v>
      </c>
      <c r="F18" s="331">
        <v>15</v>
      </c>
      <c r="G18" s="332"/>
      <c r="H18" s="333">
        <f t="shared" si="1"/>
        <v>0</v>
      </c>
      <c r="I18" s="326"/>
    </row>
    <row r="19" spans="1:9" ht="12.95" customHeight="1">
      <c r="A19" s="309">
        <f t="shared" si="0"/>
        <v>12</v>
      </c>
      <c r="B19" s="320"/>
      <c r="C19" s="321"/>
      <c r="D19" s="329" t="s">
        <v>850</v>
      </c>
      <c r="E19" s="330" t="s">
        <v>257</v>
      </c>
      <c r="F19" s="331">
        <v>20</v>
      </c>
      <c r="G19" s="332"/>
      <c r="H19" s="333">
        <f t="shared" si="1"/>
        <v>0</v>
      </c>
      <c r="I19" s="326"/>
    </row>
    <row r="20" spans="1:9" ht="12.95" customHeight="1">
      <c r="A20" s="309">
        <f t="shared" si="0"/>
        <v>13</v>
      </c>
      <c r="B20" s="320"/>
      <c r="C20" s="321"/>
      <c r="D20" s="329" t="s">
        <v>851</v>
      </c>
      <c r="E20" s="330" t="s">
        <v>257</v>
      </c>
      <c r="F20" s="331">
        <f>SUM(F17:F19)</f>
        <v>85</v>
      </c>
      <c r="G20" s="332"/>
      <c r="H20" s="333">
        <f t="shared" si="1"/>
        <v>0</v>
      </c>
      <c r="I20" s="326"/>
    </row>
    <row r="21" spans="1:9" ht="12.95" customHeight="1">
      <c r="A21" s="309">
        <f t="shared" si="0"/>
        <v>14</v>
      </c>
      <c r="B21" s="320"/>
      <c r="C21" s="321"/>
      <c r="D21" s="329" t="s">
        <v>852</v>
      </c>
      <c r="E21" s="330" t="s">
        <v>257</v>
      </c>
      <c r="F21" s="331">
        <f>F20</f>
        <v>85</v>
      </c>
      <c r="G21" s="332"/>
      <c r="H21" s="333">
        <f t="shared" si="1"/>
        <v>0</v>
      </c>
      <c r="I21" s="326"/>
    </row>
    <row r="22" spans="1:9" ht="12.95" customHeight="1">
      <c r="A22" s="309">
        <f t="shared" si="0"/>
        <v>15</v>
      </c>
      <c r="B22" s="320"/>
      <c r="C22" s="321"/>
      <c r="D22" s="329" t="s">
        <v>853</v>
      </c>
      <c r="E22" s="330" t="s">
        <v>154</v>
      </c>
      <c r="F22" s="331">
        <v>4</v>
      </c>
      <c r="G22" s="332"/>
      <c r="H22" s="333">
        <f t="shared" si="1"/>
        <v>0</v>
      </c>
      <c r="I22" s="326"/>
    </row>
    <row r="23" spans="1:9" ht="12.95" customHeight="1">
      <c r="A23" s="309">
        <f t="shared" si="0"/>
        <v>16</v>
      </c>
      <c r="B23" s="320"/>
      <c r="C23" s="321"/>
      <c r="D23" s="329" t="s">
        <v>854</v>
      </c>
      <c r="E23" s="330" t="s">
        <v>154</v>
      </c>
      <c r="F23" s="331">
        <v>4</v>
      </c>
      <c r="G23" s="332"/>
      <c r="H23" s="333">
        <f t="shared" si="1"/>
        <v>0</v>
      </c>
      <c r="I23" s="326"/>
    </row>
    <row r="24" spans="1:9" ht="12.95" customHeight="1">
      <c r="A24" s="309">
        <f t="shared" si="0"/>
        <v>17</v>
      </c>
      <c r="B24" s="320"/>
      <c r="C24" s="321"/>
      <c r="D24" s="329" t="s">
        <v>855</v>
      </c>
      <c r="E24" s="330" t="s">
        <v>154</v>
      </c>
      <c r="F24" s="331">
        <v>1</v>
      </c>
      <c r="G24" s="332"/>
      <c r="H24" s="333">
        <f t="shared" si="1"/>
        <v>0</v>
      </c>
      <c r="I24" s="326"/>
    </row>
    <row r="25" spans="1:9" ht="12.95" customHeight="1">
      <c r="A25" s="309">
        <f t="shared" si="0"/>
        <v>18</v>
      </c>
      <c r="B25" s="320"/>
      <c r="C25" s="321"/>
      <c r="D25" s="329" t="s">
        <v>856</v>
      </c>
      <c r="E25" s="330" t="s">
        <v>154</v>
      </c>
      <c r="F25" s="331">
        <v>1</v>
      </c>
      <c r="G25" s="332"/>
      <c r="H25" s="333">
        <f t="shared" si="1"/>
        <v>0</v>
      </c>
      <c r="I25" s="326"/>
    </row>
    <row r="26" spans="1:9" ht="12.95" customHeight="1">
      <c r="A26" s="309">
        <f t="shared" si="0"/>
        <v>19</v>
      </c>
      <c r="B26" s="320"/>
      <c r="C26" s="321"/>
      <c r="D26" s="329" t="s">
        <v>857</v>
      </c>
      <c r="E26" s="330" t="s">
        <v>154</v>
      </c>
      <c r="F26" s="331">
        <v>1</v>
      </c>
      <c r="G26" s="332"/>
      <c r="H26" s="333">
        <f>F26*G26</f>
        <v>0</v>
      </c>
      <c r="I26" s="326"/>
    </row>
    <row r="27" spans="1:9" ht="12.95" customHeight="1">
      <c r="A27" s="309">
        <f t="shared" si="0"/>
        <v>20</v>
      </c>
      <c r="B27" s="320"/>
      <c r="C27" s="321"/>
      <c r="D27" s="329" t="s">
        <v>858</v>
      </c>
      <c r="E27" s="330" t="s">
        <v>571</v>
      </c>
      <c r="F27" s="331">
        <v>10</v>
      </c>
      <c r="G27" s="332"/>
      <c r="H27" s="333">
        <f>F27*G27</f>
        <v>0</v>
      </c>
      <c r="I27" s="326"/>
    </row>
    <row r="28" spans="1:9" ht="12.95" customHeight="1">
      <c r="A28" s="309">
        <f t="shared" si="0"/>
        <v>21</v>
      </c>
      <c r="B28" s="320"/>
      <c r="C28" s="321"/>
      <c r="D28" s="329" t="s">
        <v>859</v>
      </c>
      <c r="E28" s="330" t="s">
        <v>423</v>
      </c>
      <c r="F28" s="331">
        <v>2</v>
      </c>
      <c r="G28" s="332"/>
      <c r="H28" s="333">
        <f t="shared" si="1"/>
        <v>0</v>
      </c>
      <c r="I28" s="326"/>
    </row>
    <row r="29" spans="1:9" ht="12.95" customHeight="1">
      <c r="A29" s="309">
        <f t="shared" si="0"/>
        <v>22</v>
      </c>
      <c r="B29" s="320"/>
      <c r="C29" s="334" t="s">
        <v>845</v>
      </c>
      <c r="D29" s="335" t="str">
        <f>CONCATENATE(C16," ",D16)</f>
        <v>2 Trubní vedení - vytápění</v>
      </c>
      <c r="E29" s="336"/>
      <c r="F29" s="337"/>
      <c r="G29" s="354"/>
      <c r="H29" s="339">
        <f>SUM(H17:H28)</f>
        <v>0</v>
      </c>
      <c r="I29" s="326"/>
    </row>
    <row r="30" spans="1:9" ht="12.95" customHeight="1">
      <c r="A30" s="309">
        <f t="shared" si="0"/>
        <v>23</v>
      </c>
      <c r="B30" s="320"/>
      <c r="C30" s="321" t="s">
        <v>160</v>
      </c>
      <c r="D30" s="322" t="s">
        <v>860</v>
      </c>
      <c r="E30" s="323"/>
      <c r="F30" s="324"/>
      <c r="G30" s="355"/>
      <c r="H30" s="325"/>
      <c r="I30" s="326"/>
    </row>
    <row r="31" spans="1:9" ht="12.95" customHeight="1">
      <c r="A31" s="309">
        <f t="shared" si="0"/>
        <v>24</v>
      </c>
      <c r="B31" s="320"/>
      <c r="C31" s="329"/>
      <c r="D31" s="329" t="s">
        <v>861</v>
      </c>
      <c r="E31" s="330" t="s">
        <v>154</v>
      </c>
      <c r="F31" s="331">
        <v>19</v>
      </c>
      <c r="G31" s="332"/>
      <c r="H31" s="333">
        <f>F31*G31</f>
        <v>0</v>
      </c>
      <c r="I31" s="326"/>
    </row>
    <row r="32" spans="1:9" ht="12.95" customHeight="1">
      <c r="A32" s="309">
        <f t="shared" si="0"/>
        <v>25</v>
      </c>
      <c r="B32" s="320"/>
      <c r="C32" s="329"/>
      <c r="D32" s="329" t="s">
        <v>862</v>
      </c>
      <c r="E32" s="330" t="s">
        <v>154</v>
      </c>
      <c r="F32" s="331">
        <v>5</v>
      </c>
      <c r="G32" s="332"/>
      <c r="H32" s="333">
        <f>F32*G32</f>
        <v>0</v>
      </c>
      <c r="I32" s="326"/>
    </row>
    <row r="33" spans="1:9" ht="12.95" customHeight="1">
      <c r="A33" s="309">
        <f t="shared" si="0"/>
        <v>26</v>
      </c>
      <c r="B33" s="320"/>
      <c r="C33" s="329"/>
      <c r="D33" s="329" t="s">
        <v>863</v>
      </c>
      <c r="E33" s="330" t="s">
        <v>154</v>
      </c>
      <c r="F33" s="331">
        <v>10</v>
      </c>
      <c r="G33" s="332"/>
      <c r="H33" s="333">
        <f>F33*G33</f>
        <v>0</v>
      </c>
      <c r="I33" s="326"/>
    </row>
    <row r="34" spans="1:9" ht="12.95" customHeight="1">
      <c r="A34" s="309">
        <f t="shared" si="0"/>
        <v>27</v>
      </c>
      <c r="B34" s="320"/>
      <c r="C34" s="329"/>
      <c r="D34" s="329" t="s">
        <v>864</v>
      </c>
      <c r="E34" s="330" t="s">
        <v>154</v>
      </c>
      <c r="F34" s="331">
        <v>4</v>
      </c>
      <c r="G34" s="332"/>
      <c r="H34" s="333">
        <f>F34*G34</f>
        <v>0</v>
      </c>
      <c r="I34" s="326"/>
    </row>
    <row r="35" spans="1:9" ht="12.95" customHeight="1">
      <c r="A35" s="309">
        <f t="shared" si="0"/>
        <v>28</v>
      </c>
      <c r="B35" s="320"/>
      <c r="C35" s="329"/>
      <c r="D35" s="329" t="s">
        <v>865</v>
      </c>
      <c r="E35" s="330" t="s">
        <v>423</v>
      </c>
      <c r="F35" s="331">
        <v>2.5</v>
      </c>
      <c r="G35" s="332"/>
      <c r="H35" s="333">
        <f>F35*G35</f>
        <v>0</v>
      </c>
      <c r="I35" s="326"/>
    </row>
    <row r="36" spans="1:9" ht="12.95" customHeight="1">
      <c r="A36" s="309">
        <f t="shared" si="0"/>
        <v>29</v>
      </c>
      <c r="B36" s="320"/>
      <c r="C36" s="334" t="s">
        <v>845</v>
      </c>
      <c r="D36" s="335" t="str">
        <f>CONCATENATE(C30," ",D30)</f>
        <v>5 Armatury</v>
      </c>
      <c r="E36" s="336"/>
      <c r="F36" s="337"/>
      <c r="G36" s="354"/>
      <c r="H36" s="339">
        <f>SUM(H31:H35)</f>
        <v>0</v>
      </c>
      <c r="I36" s="326"/>
    </row>
    <row r="37" spans="1:9" ht="12.95" customHeight="1">
      <c r="A37" s="309">
        <f t="shared" si="0"/>
        <v>30</v>
      </c>
      <c r="B37" s="320"/>
      <c r="C37" s="321" t="s">
        <v>165</v>
      </c>
      <c r="D37" s="322" t="s">
        <v>866</v>
      </c>
      <c r="E37" s="323"/>
      <c r="F37" s="324"/>
      <c r="G37" s="355"/>
      <c r="H37" s="325"/>
      <c r="I37" s="326"/>
    </row>
    <row r="38" spans="1:9" ht="12.95" customHeight="1">
      <c r="A38" s="309">
        <f t="shared" si="0"/>
        <v>31</v>
      </c>
      <c r="B38" s="320"/>
      <c r="C38" s="321"/>
      <c r="D38" s="329" t="s">
        <v>867</v>
      </c>
      <c r="E38" s="330" t="s">
        <v>154</v>
      </c>
      <c r="F38" s="331">
        <f>SUM(F39:F42)</f>
        <v>5</v>
      </c>
      <c r="G38" s="332"/>
      <c r="H38" s="333">
        <f>G38*F38</f>
        <v>0</v>
      </c>
      <c r="I38" s="326"/>
    </row>
    <row r="39" spans="1:9" ht="12.95" customHeight="1">
      <c r="A39" s="309">
        <f t="shared" si="0"/>
        <v>32</v>
      </c>
      <c r="B39" s="320"/>
      <c r="C39" s="321"/>
      <c r="D39" s="329" t="s">
        <v>868</v>
      </c>
      <c r="E39" s="330" t="s">
        <v>154</v>
      </c>
      <c r="F39" s="331">
        <v>1</v>
      </c>
      <c r="G39" s="332"/>
      <c r="H39" s="333">
        <f t="shared" ref="H39:H43" si="2">G39*F39</f>
        <v>0</v>
      </c>
      <c r="I39" s="326"/>
    </row>
    <row r="40" spans="1:9" ht="12.95" customHeight="1">
      <c r="A40" s="309">
        <f t="shared" si="0"/>
        <v>33</v>
      </c>
      <c r="B40" s="320"/>
      <c r="C40" s="321"/>
      <c r="D40" s="329" t="s">
        <v>869</v>
      </c>
      <c r="E40" s="330" t="s">
        <v>154</v>
      </c>
      <c r="F40" s="331">
        <v>2</v>
      </c>
      <c r="G40" s="332"/>
      <c r="H40" s="333">
        <f t="shared" si="2"/>
        <v>0</v>
      </c>
      <c r="I40" s="326"/>
    </row>
    <row r="41" spans="1:9" ht="12.95" customHeight="1">
      <c r="A41" s="309">
        <f t="shared" si="0"/>
        <v>34</v>
      </c>
      <c r="B41" s="320"/>
      <c r="C41" s="321"/>
      <c r="D41" s="329" t="s">
        <v>870</v>
      </c>
      <c r="E41" s="330" t="s">
        <v>154</v>
      </c>
      <c r="F41" s="331">
        <v>1</v>
      </c>
      <c r="G41" s="332"/>
      <c r="H41" s="333">
        <f t="shared" si="2"/>
        <v>0</v>
      </c>
      <c r="I41" s="326"/>
    </row>
    <row r="42" spans="1:9" ht="12.95" customHeight="1">
      <c r="A42" s="309">
        <f t="shared" si="0"/>
        <v>35</v>
      </c>
      <c r="B42" s="320"/>
      <c r="C42" s="321"/>
      <c r="D42" s="329" t="s">
        <v>871</v>
      </c>
      <c r="E42" s="330" t="s">
        <v>154</v>
      </c>
      <c r="F42" s="331">
        <v>1</v>
      </c>
      <c r="G42" s="332"/>
      <c r="H42" s="333">
        <f t="shared" si="2"/>
        <v>0</v>
      </c>
      <c r="I42" s="326"/>
    </row>
    <row r="43" spans="1:9" ht="12.95" customHeight="1">
      <c r="A43" s="309">
        <f t="shared" si="0"/>
        <v>36</v>
      </c>
      <c r="B43" s="320"/>
      <c r="C43" s="321"/>
      <c r="D43" s="329" t="s">
        <v>872</v>
      </c>
      <c r="E43" s="330" t="s">
        <v>423</v>
      </c>
      <c r="F43" s="331">
        <v>2</v>
      </c>
      <c r="G43" s="332"/>
      <c r="H43" s="333">
        <f t="shared" si="2"/>
        <v>0</v>
      </c>
      <c r="I43" s="326"/>
    </row>
    <row r="44" spans="1:9" ht="12.95" customHeight="1">
      <c r="A44" s="309">
        <f t="shared" si="0"/>
        <v>37</v>
      </c>
      <c r="B44" s="320"/>
      <c r="C44" s="334" t="s">
        <v>845</v>
      </c>
      <c r="D44" s="335" t="str">
        <f>CONCATENATE(C37," ",D37)</f>
        <v>6 Otopná tělesa</v>
      </c>
      <c r="E44" s="336"/>
      <c r="F44" s="337"/>
      <c r="G44" s="354"/>
      <c r="H44" s="339">
        <f>SUM(H38:H43)</f>
        <v>0</v>
      </c>
      <c r="I44" s="326"/>
    </row>
    <row r="45" spans="1:9" ht="12.95" customHeight="1">
      <c r="A45" s="309">
        <f t="shared" si="0"/>
        <v>38</v>
      </c>
      <c r="B45" s="320"/>
      <c r="C45" s="321"/>
      <c r="D45" s="322" t="s">
        <v>873</v>
      </c>
      <c r="E45" s="323"/>
      <c r="F45" s="324"/>
      <c r="G45" s="355"/>
      <c r="H45" s="325"/>
      <c r="I45" s="326"/>
    </row>
    <row r="46" spans="1:9" ht="12.95" customHeight="1">
      <c r="A46" s="309">
        <f t="shared" si="0"/>
        <v>39</v>
      </c>
      <c r="B46" s="327"/>
      <c r="C46" s="328"/>
      <c r="D46" s="329" t="s">
        <v>874</v>
      </c>
      <c r="E46" s="330" t="s">
        <v>437</v>
      </c>
      <c r="F46" s="331">
        <v>1</v>
      </c>
      <c r="G46" s="332"/>
      <c r="H46" s="333">
        <f>F46*G46</f>
        <v>0</v>
      </c>
      <c r="I46" s="326"/>
    </row>
    <row r="47" spans="1:9" ht="12.95" customHeight="1">
      <c r="A47" s="309">
        <f t="shared" si="0"/>
        <v>40</v>
      </c>
      <c r="B47" s="327"/>
      <c r="C47" s="328"/>
      <c r="D47" s="329" t="s">
        <v>875</v>
      </c>
      <c r="E47" s="330" t="s">
        <v>437</v>
      </c>
      <c r="F47" s="331">
        <v>1</v>
      </c>
      <c r="G47" s="332"/>
      <c r="H47" s="333">
        <f>F47*G47</f>
        <v>0</v>
      </c>
      <c r="I47" s="326"/>
    </row>
    <row r="48" spans="1:9" ht="12.95" customHeight="1">
      <c r="A48" s="309">
        <f t="shared" si="0"/>
        <v>41</v>
      </c>
      <c r="B48" s="356"/>
      <c r="C48" s="334" t="s">
        <v>845</v>
      </c>
      <c r="D48" s="335" t="str">
        <f>CONCATENATE(C45," ",D45)</f>
        <v xml:space="preserve"> VRN + práce</v>
      </c>
      <c r="E48" s="336"/>
      <c r="F48" s="337"/>
      <c r="G48" s="337"/>
      <c r="H48" s="339">
        <f>SUM(H46:H47)</f>
        <v>0</v>
      </c>
      <c r="I48" s="326"/>
    </row>
    <row r="49" spans="1:9" ht="12.95" customHeight="1" thickBot="1">
      <c r="A49" s="309">
        <f t="shared" si="0"/>
        <v>42</v>
      </c>
      <c r="B49" s="348"/>
      <c r="C49" s="315" t="s">
        <v>382</v>
      </c>
      <c r="D49" s="357" t="s">
        <v>876</v>
      </c>
      <c r="E49" s="349"/>
      <c r="F49" s="350"/>
      <c r="G49" s="350"/>
      <c r="H49" s="352">
        <f>H44+H36+H29+H48</f>
        <v>0</v>
      </c>
      <c r="I49" s="326"/>
    </row>
    <row r="50" spans="1:9" ht="13.5" thickBot="1">
      <c r="A50" s="309">
        <f t="shared" si="0"/>
        <v>43</v>
      </c>
      <c r="B50" s="358"/>
      <c r="C50" s="359"/>
      <c r="D50" s="360"/>
      <c r="E50" s="361"/>
      <c r="F50" s="362"/>
      <c r="G50" s="362"/>
      <c r="H50" s="363">
        <f>H49+H14</f>
        <v>0</v>
      </c>
    </row>
    <row r="51" spans="1:9">
      <c r="A51" s="309">
        <f t="shared" si="0"/>
        <v>44</v>
      </c>
      <c r="B51" s="358"/>
      <c r="C51" s="364"/>
      <c r="D51" s="360"/>
      <c r="E51" s="361"/>
      <c r="F51" s="362"/>
      <c r="G51" s="362"/>
      <c r="H51" s="365"/>
    </row>
    <row r="52" spans="1:9" ht="13.5" thickBot="1">
      <c r="A52" s="309">
        <f t="shared" si="0"/>
        <v>45</v>
      </c>
      <c r="B52" s="366"/>
      <c r="C52" s="367" t="s">
        <v>877</v>
      </c>
      <c r="D52" s="367"/>
      <c r="E52" s="367"/>
      <c r="F52" s="367"/>
      <c r="G52" s="367"/>
      <c r="H52" s="368"/>
    </row>
    <row r="53" spans="1:9">
      <c r="A53" s="369"/>
      <c r="D53" s="370"/>
      <c r="F53" s="296"/>
    </row>
    <row r="54" spans="1:9">
      <c r="A54" s="369"/>
      <c r="F54" s="296"/>
    </row>
    <row r="55" spans="1:9">
      <c r="A55" s="369"/>
      <c r="F55" s="296"/>
    </row>
    <row r="56" spans="1:9">
      <c r="A56" s="369"/>
      <c r="F56" s="296"/>
    </row>
    <row r="57" spans="1:9">
      <c r="A57" s="369"/>
      <c r="F57" s="296"/>
    </row>
    <row r="58" spans="1:9">
      <c r="A58" s="369"/>
      <c r="F58" s="296"/>
    </row>
    <row r="59" spans="1:9">
      <c r="A59" s="369"/>
      <c r="F59" s="296"/>
    </row>
    <row r="60" spans="1:9">
      <c r="A60" s="369"/>
      <c r="F60" s="296"/>
    </row>
    <row r="61" spans="1:9">
      <c r="A61" s="369"/>
      <c r="F61" s="296"/>
    </row>
    <row r="62" spans="1:9">
      <c r="A62" s="369"/>
      <c r="F62" s="296"/>
    </row>
    <row r="63" spans="1:9">
      <c r="A63" s="369"/>
      <c r="F63" s="296"/>
    </row>
    <row r="64" spans="1:9">
      <c r="A64" s="369"/>
      <c r="F64" s="296"/>
    </row>
    <row r="65" spans="1:8">
      <c r="A65" s="369"/>
      <c r="F65" s="296"/>
    </row>
    <row r="66" spans="1:8">
      <c r="A66" s="369"/>
      <c r="F66" s="296"/>
    </row>
    <row r="67" spans="1:8">
      <c r="A67" s="369"/>
      <c r="F67" s="296"/>
    </row>
    <row r="68" spans="1:8">
      <c r="A68" s="369"/>
      <c r="F68" s="296"/>
    </row>
    <row r="69" spans="1:8">
      <c r="A69" s="369"/>
      <c r="F69" s="296"/>
    </row>
    <row r="70" spans="1:8">
      <c r="A70" s="369"/>
      <c r="F70" s="296"/>
    </row>
    <row r="71" spans="1:8">
      <c r="A71" s="369"/>
      <c r="F71" s="296"/>
    </row>
    <row r="72" spans="1:8">
      <c r="A72" s="369"/>
      <c r="B72" s="371"/>
      <c r="C72" s="371"/>
      <c r="D72" s="371"/>
      <c r="E72" s="371"/>
      <c r="F72" s="371"/>
      <c r="G72" s="371"/>
      <c r="H72" s="371"/>
    </row>
    <row r="73" spans="1:8">
      <c r="A73" s="369"/>
      <c r="B73" s="371"/>
      <c r="C73" s="371"/>
      <c r="D73" s="371"/>
      <c r="E73" s="371"/>
      <c r="F73" s="371"/>
      <c r="G73" s="371"/>
      <c r="H73" s="371"/>
    </row>
    <row r="74" spans="1:8">
      <c r="B74" s="371"/>
      <c r="C74" s="371"/>
      <c r="D74" s="371"/>
      <c r="E74" s="371"/>
      <c r="F74" s="371"/>
      <c r="G74" s="371"/>
      <c r="H74" s="371"/>
    </row>
    <row r="75" spans="1:8">
      <c r="B75" s="371"/>
      <c r="C75" s="371"/>
      <c r="D75" s="371"/>
      <c r="E75" s="371"/>
      <c r="F75" s="371"/>
      <c r="G75" s="371"/>
      <c r="H75" s="371"/>
    </row>
    <row r="76" spans="1:8">
      <c r="F76" s="296"/>
    </row>
    <row r="77" spans="1:8">
      <c r="F77" s="296"/>
    </row>
    <row r="78" spans="1:8">
      <c r="F78" s="296"/>
    </row>
    <row r="79" spans="1:8">
      <c r="F79" s="296"/>
    </row>
    <row r="80" spans="1:8">
      <c r="F80" s="296"/>
    </row>
    <row r="81" spans="6:6">
      <c r="F81" s="296"/>
    </row>
    <row r="82" spans="6:6">
      <c r="F82" s="296"/>
    </row>
    <row r="83" spans="6:6">
      <c r="F83" s="296"/>
    </row>
    <row r="84" spans="6:6">
      <c r="F84" s="296"/>
    </row>
    <row r="85" spans="6:6">
      <c r="F85" s="296"/>
    </row>
    <row r="86" spans="6:6">
      <c r="F86" s="296"/>
    </row>
    <row r="87" spans="6:6">
      <c r="F87" s="296"/>
    </row>
    <row r="88" spans="6:6">
      <c r="F88" s="296"/>
    </row>
    <row r="89" spans="6:6">
      <c r="F89" s="296"/>
    </row>
    <row r="90" spans="6:6">
      <c r="F90" s="296"/>
    </row>
    <row r="91" spans="6:6">
      <c r="F91" s="296"/>
    </row>
    <row r="92" spans="6:6">
      <c r="F92" s="296"/>
    </row>
    <row r="93" spans="6:6">
      <c r="F93" s="296"/>
    </row>
    <row r="94" spans="6:6">
      <c r="F94" s="296"/>
    </row>
    <row r="95" spans="6:6">
      <c r="F95" s="296"/>
    </row>
    <row r="96" spans="6:6">
      <c r="F96" s="296"/>
    </row>
    <row r="97" spans="2:8">
      <c r="F97" s="296"/>
    </row>
    <row r="98" spans="2:8">
      <c r="F98" s="296"/>
    </row>
    <row r="99" spans="2:8">
      <c r="F99" s="296"/>
    </row>
    <row r="100" spans="2:8">
      <c r="F100" s="296"/>
    </row>
    <row r="101" spans="2:8">
      <c r="F101" s="296"/>
    </row>
    <row r="102" spans="2:8">
      <c r="F102" s="296"/>
    </row>
    <row r="103" spans="2:8">
      <c r="F103" s="296"/>
    </row>
    <row r="104" spans="2:8">
      <c r="F104" s="296"/>
    </row>
    <row r="105" spans="2:8">
      <c r="F105" s="296"/>
    </row>
    <row r="106" spans="2:8">
      <c r="F106" s="296"/>
    </row>
    <row r="107" spans="2:8">
      <c r="B107" s="372"/>
      <c r="C107" s="372"/>
    </row>
    <row r="108" spans="2:8">
      <c r="B108" s="371"/>
      <c r="C108" s="371"/>
      <c r="D108" s="374"/>
      <c r="E108" s="374"/>
      <c r="F108" s="375"/>
      <c r="G108" s="374"/>
      <c r="H108" s="376"/>
    </row>
    <row r="109" spans="2:8">
      <c r="B109" s="377"/>
      <c r="C109" s="377"/>
      <c r="D109" s="371"/>
      <c r="E109" s="371"/>
      <c r="F109" s="378"/>
      <c r="G109" s="371"/>
      <c r="H109" s="371"/>
    </row>
    <row r="110" spans="2:8">
      <c r="B110" s="371"/>
      <c r="C110" s="371"/>
      <c r="D110" s="371"/>
      <c r="E110" s="371"/>
      <c r="F110" s="378"/>
      <c r="G110" s="371"/>
      <c r="H110" s="371"/>
    </row>
    <row r="111" spans="2:8">
      <c r="B111" s="371"/>
      <c r="C111" s="371"/>
      <c r="D111" s="371"/>
      <c r="E111" s="371"/>
      <c r="F111" s="378"/>
      <c r="G111" s="371"/>
      <c r="H111" s="371"/>
    </row>
    <row r="112" spans="2:8">
      <c r="B112" s="371"/>
      <c r="C112" s="371"/>
      <c r="D112" s="371"/>
      <c r="E112" s="371"/>
      <c r="F112" s="378"/>
      <c r="G112" s="371"/>
      <c r="H112" s="371"/>
    </row>
    <row r="113" spans="2:8">
      <c r="B113" s="371"/>
      <c r="C113" s="371"/>
      <c r="D113" s="371"/>
      <c r="E113" s="371"/>
      <c r="F113" s="378"/>
      <c r="G113" s="371"/>
      <c r="H113" s="371"/>
    </row>
    <row r="114" spans="2:8">
      <c r="B114" s="371"/>
      <c r="C114" s="371"/>
      <c r="D114" s="371"/>
      <c r="E114" s="371"/>
      <c r="F114" s="378"/>
      <c r="G114" s="371"/>
      <c r="H114" s="371"/>
    </row>
    <row r="115" spans="2:8">
      <c r="B115" s="371"/>
      <c r="C115" s="371"/>
      <c r="D115" s="371"/>
      <c r="E115" s="371"/>
      <c r="F115" s="378"/>
      <c r="G115" s="371"/>
      <c r="H115" s="371"/>
    </row>
    <row r="116" spans="2:8">
      <c r="B116" s="371"/>
      <c r="C116" s="371"/>
      <c r="D116" s="371"/>
      <c r="E116" s="371"/>
      <c r="F116" s="378"/>
      <c r="G116" s="371"/>
      <c r="H116" s="371"/>
    </row>
    <row r="117" spans="2:8">
      <c r="B117" s="371"/>
      <c r="C117" s="371"/>
      <c r="D117" s="371"/>
      <c r="E117" s="371"/>
      <c r="F117" s="378"/>
      <c r="G117" s="371"/>
      <c r="H117" s="371"/>
    </row>
    <row r="118" spans="2:8">
      <c r="B118" s="371"/>
      <c r="C118" s="371"/>
      <c r="D118" s="371"/>
      <c r="E118" s="371"/>
      <c r="F118" s="378"/>
      <c r="G118" s="371"/>
      <c r="H118" s="371"/>
    </row>
    <row r="119" spans="2:8">
      <c r="B119" s="371"/>
      <c r="C119" s="371"/>
      <c r="D119" s="371"/>
      <c r="E119" s="371"/>
      <c r="F119" s="378"/>
      <c r="G119" s="371"/>
      <c r="H119" s="371"/>
    </row>
    <row r="120" spans="2:8">
      <c r="B120" s="371"/>
      <c r="C120" s="371"/>
      <c r="D120" s="371"/>
      <c r="E120" s="371"/>
      <c r="F120" s="378"/>
      <c r="G120" s="371"/>
      <c r="H120" s="371"/>
    </row>
    <row r="121" spans="2:8">
      <c r="B121" s="371"/>
      <c r="C121" s="371"/>
      <c r="D121" s="371"/>
      <c r="E121" s="371"/>
      <c r="F121" s="378"/>
      <c r="G121" s="371"/>
      <c r="H121" s="371"/>
    </row>
  </sheetData>
  <sheetProtection password="DAFF" sheet="1" objects="1" scenarios="1"/>
  <mergeCells count="5">
    <mergeCell ref="B1:H1"/>
    <mergeCell ref="B2:H2"/>
    <mergeCell ref="B3:C3"/>
    <mergeCell ref="B4:C4"/>
    <mergeCell ref="F4:H4"/>
  </mergeCells>
  <printOptions gridLinesSet="0"/>
  <pageMargins left="0.59055118110236227" right="0.39370078740157483" top="0.19685039370078741" bottom="0.19685039370078741" header="0" footer="0.19685039370078741"/>
  <pageSetup paperSize="9" scale="92" fitToHeight="3" orientation="landscape" horizontalDpi="300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5"/>
  <dimension ref="A1:BE49"/>
  <sheetViews>
    <sheetView showGridLines="0" view="pageBreakPreview" zoomScaleNormal="150" zoomScaleSheetLayoutView="100" workbookViewId="0">
      <selection activeCell="B18" sqref="B18"/>
    </sheetView>
  </sheetViews>
  <sheetFormatPr defaultRowHeight="12.75"/>
  <cols>
    <col min="1" max="1" width="2.33203125" style="229" customWidth="1"/>
    <col min="2" max="2" width="17.5" style="229" customWidth="1"/>
    <col min="3" max="3" width="18.5" style="229" customWidth="1"/>
    <col min="4" max="4" width="17" style="229" customWidth="1"/>
    <col min="5" max="5" width="15.83203125" style="229" customWidth="1"/>
    <col min="6" max="6" width="19.33203125" style="229" customWidth="1"/>
    <col min="7" max="7" width="17.83203125" style="229" customWidth="1"/>
    <col min="8" max="16384" width="9.33203125" style="229"/>
  </cols>
  <sheetData>
    <row r="1" spans="1:57" ht="21.75" customHeight="1">
      <c r="A1" s="226" t="s">
        <v>784</v>
      </c>
      <c r="B1" s="227"/>
      <c r="C1" s="227"/>
      <c r="D1" s="227"/>
      <c r="E1" s="227"/>
      <c r="F1" s="227"/>
      <c r="G1" s="228"/>
    </row>
    <row r="2" spans="1:57" ht="15" customHeight="1" thickBot="1">
      <c r="A2" s="230"/>
      <c r="B2" s="231"/>
      <c r="C2" s="231"/>
      <c r="D2" s="231"/>
      <c r="E2" s="231"/>
      <c r="F2" s="231"/>
      <c r="G2" s="232"/>
    </row>
    <row r="3" spans="1:57" ht="12.95" customHeight="1">
      <c r="A3" s="233" t="s">
        <v>785</v>
      </c>
      <c r="B3" s="234"/>
      <c r="C3" s="235" t="s">
        <v>786</v>
      </c>
      <c r="D3" s="235"/>
      <c r="E3" s="235"/>
      <c r="F3" s="235" t="s">
        <v>787</v>
      </c>
      <c r="G3" s="236"/>
    </row>
    <row r="4" spans="1:57" ht="12.95" customHeight="1">
      <c r="A4" s="237"/>
      <c r="B4" s="238"/>
      <c r="C4" s="239" t="s">
        <v>878</v>
      </c>
      <c r="D4" s="231"/>
      <c r="E4" s="231"/>
      <c r="F4" s="231"/>
      <c r="G4" s="232"/>
    </row>
    <row r="5" spans="1:57" ht="12.95" customHeight="1">
      <c r="A5" s="240" t="s">
        <v>789</v>
      </c>
      <c r="B5" s="241"/>
      <c r="C5" s="242" t="s">
        <v>790</v>
      </c>
      <c r="D5" s="242"/>
      <c r="E5" s="242"/>
      <c r="F5" s="243" t="s">
        <v>791</v>
      </c>
      <c r="G5" s="244"/>
    </row>
    <row r="6" spans="1:57" ht="12.95" customHeight="1">
      <c r="A6" s="245" t="s">
        <v>792</v>
      </c>
      <c r="B6" s="238"/>
      <c r="C6" s="231"/>
      <c r="D6" s="231"/>
      <c r="E6" s="231"/>
      <c r="F6" s="246"/>
      <c r="G6" s="232"/>
    </row>
    <row r="7" spans="1:57">
      <c r="A7" s="240" t="s">
        <v>793</v>
      </c>
      <c r="B7" s="242"/>
      <c r="C7" s="679" t="s">
        <v>794</v>
      </c>
      <c r="D7" s="680"/>
      <c r="E7" s="247" t="s">
        <v>795</v>
      </c>
      <c r="F7" s="248"/>
      <c r="G7" s="249"/>
      <c r="H7" s="250"/>
      <c r="I7" s="250"/>
    </row>
    <row r="8" spans="1:57">
      <c r="A8" s="240" t="s">
        <v>796</v>
      </c>
      <c r="B8" s="242"/>
      <c r="C8" s="251" t="s">
        <v>797</v>
      </c>
      <c r="D8" s="251"/>
      <c r="E8" s="243" t="s">
        <v>798</v>
      </c>
      <c r="F8" s="242"/>
      <c r="G8" s="252"/>
    </row>
    <row r="9" spans="1:57">
      <c r="A9" s="253" t="s">
        <v>799</v>
      </c>
      <c r="B9" s="251"/>
      <c r="C9" s="251"/>
      <c r="D9" s="251"/>
      <c r="E9" s="254" t="s">
        <v>800</v>
      </c>
      <c r="F9" s="251"/>
      <c r="G9" s="255"/>
    </row>
    <row r="10" spans="1:57">
      <c r="A10" s="230" t="s">
        <v>801</v>
      </c>
      <c r="B10" s="231"/>
      <c r="C10" s="231"/>
      <c r="D10" s="231"/>
      <c r="E10" s="256" t="s">
        <v>802</v>
      </c>
      <c r="F10" s="231"/>
      <c r="G10" s="232"/>
      <c r="BA10" s="257"/>
      <c r="BB10" s="257"/>
      <c r="BC10" s="257"/>
      <c r="BD10" s="257"/>
      <c r="BE10" s="257"/>
    </row>
    <row r="11" spans="1:57">
      <c r="A11" s="230" t="s">
        <v>803</v>
      </c>
      <c r="B11" s="231"/>
      <c r="C11" s="231"/>
      <c r="D11" s="231"/>
      <c r="E11" s="681" t="s">
        <v>804</v>
      </c>
      <c r="F11" s="682"/>
      <c r="G11" s="683"/>
    </row>
    <row r="12" spans="1:57" ht="28.5" customHeight="1" thickBot="1">
      <c r="A12" s="258" t="s">
        <v>805</v>
      </c>
      <c r="B12" s="259"/>
      <c r="C12" s="259"/>
      <c r="D12" s="259"/>
      <c r="E12" s="260"/>
      <c r="F12" s="260"/>
      <c r="G12" s="261"/>
    </row>
    <row r="13" spans="1:57" ht="17.25" customHeight="1" thickBot="1">
      <c r="A13" s="262" t="s">
        <v>806</v>
      </c>
      <c r="B13" s="263"/>
      <c r="C13" s="264"/>
      <c r="D13" s="265" t="s">
        <v>755</v>
      </c>
      <c r="E13" s="266"/>
      <c r="F13" s="266"/>
      <c r="G13" s="264"/>
    </row>
    <row r="14" spans="1:57" ht="15.95" customHeight="1">
      <c r="A14" s="267"/>
      <c r="B14" s="268" t="s">
        <v>807</v>
      </c>
      <c r="C14" s="269"/>
      <c r="D14" s="270"/>
      <c r="E14" s="271"/>
      <c r="F14" s="272"/>
      <c r="G14" s="269"/>
    </row>
    <row r="15" spans="1:57" ht="15.95" customHeight="1">
      <c r="A15" s="267" t="s">
        <v>808</v>
      </c>
      <c r="B15" s="268" t="s">
        <v>809</v>
      </c>
      <c r="C15" s="269"/>
      <c r="D15" s="253"/>
      <c r="E15" s="273"/>
      <c r="F15" s="274"/>
      <c r="G15" s="269"/>
    </row>
    <row r="16" spans="1:57" ht="15.95" customHeight="1">
      <c r="A16" s="267" t="s">
        <v>810</v>
      </c>
      <c r="B16" s="268" t="s">
        <v>811</v>
      </c>
      <c r="C16" s="269"/>
      <c r="D16" s="253"/>
      <c r="E16" s="273"/>
      <c r="F16" s="274"/>
      <c r="G16" s="269"/>
    </row>
    <row r="17" spans="1:8" ht="15.95" customHeight="1">
      <c r="A17" s="275" t="s">
        <v>812</v>
      </c>
      <c r="B17" s="268" t="s">
        <v>813</v>
      </c>
      <c r="C17" s="269"/>
      <c r="D17" s="253"/>
      <c r="E17" s="273"/>
      <c r="F17" s="274"/>
      <c r="G17" s="269"/>
    </row>
    <row r="18" spans="1:8" ht="15.95" customHeight="1">
      <c r="A18" s="276" t="s">
        <v>814</v>
      </c>
      <c r="B18" s="268"/>
      <c r="C18" s="269"/>
      <c r="D18" s="253"/>
      <c r="E18" s="273"/>
      <c r="F18" s="274"/>
      <c r="G18" s="269"/>
    </row>
    <row r="19" spans="1:8" ht="15.95" customHeight="1">
      <c r="A19" s="276"/>
      <c r="B19" s="268"/>
      <c r="C19" s="269"/>
      <c r="D19" s="253"/>
      <c r="E19" s="273"/>
      <c r="F19" s="274"/>
      <c r="G19" s="269"/>
    </row>
    <row r="20" spans="1:8" ht="15.95" customHeight="1">
      <c r="A20" s="276" t="s">
        <v>741</v>
      </c>
      <c r="B20" s="268"/>
      <c r="C20" s="269"/>
      <c r="D20" s="253"/>
      <c r="E20" s="273"/>
      <c r="F20" s="274"/>
      <c r="G20" s="269"/>
    </row>
    <row r="21" spans="1:8" ht="15.95" customHeight="1">
      <c r="A21" s="230" t="s">
        <v>815</v>
      </c>
      <c r="B21" s="231"/>
      <c r="C21" s="269"/>
      <c r="D21" s="253" t="s">
        <v>816</v>
      </c>
      <c r="E21" s="273"/>
      <c r="F21" s="274"/>
      <c r="G21" s="269"/>
    </row>
    <row r="22" spans="1:8" ht="15.95" customHeight="1" thickBot="1">
      <c r="A22" s="253" t="s">
        <v>817</v>
      </c>
      <c r="B22" s="251"/>
      <c r="C22" s="277"/>
      <c r="D22" s="278" t="s">
        <v>818</v>
      </c>
      <c r="E22" s="279"/>
      <c r="F22" s="280"/>
      <c r="G22" s="269"/>
    </row>
    <row r="23" spans="1:8">
      <c r="A23" s="233" t="s">
        <v>819</v>
      </c>
      <c r="B23" s="235"/>
      <c r="C23" s="281" t="s">
        <v>820</v>
      </c>
      <c r="D23" s="235"/>
      <c r="E23" s="281" t="s">
        <v>821</v>
      </c>
      <c r="F23" s="235"/>
      <c r="G23" s="236"/>
    </row>
    <row r="24" spans="1:8">
      <c r="A24" s="240"/>
      <c r="B24" s="242"/>
      <c r="C24" s="243" t="s">
        <v>822</v>
      </c>
      <c r="D24" s="242"/>
      <c r="E24" s="243" t="s">
        <v>822</v>
      </c>
      <c r="F24" s="242"/>
      <c r="G24" s="244"/>
    </row>
    <row r="25" spans="1:8">
      <c r="A25" s="230" t="s">
        <v>823</v>
      </c>
      <c r="B25" s="282"/>
      <c r="C25" s="256" t="s">
        <v>823</v>
      </c>
      <c r="D25" s="231"/>
      <c r="E25" s="256" t="s">
        <v>823</v>
      </c>
      <c r="F25" s="231"/>
      <c r="G25" s="232"/>
    </row>
    <row r="26" spans="1:8">
      <c r="A26" s="230"/>
      <c r="B26" s="283"/>
      <c r="C26" s="256" t="s">
        <v>824</v>
      </c>
      <c r="D26" s="231"/>
      <c r="E26" s="256" t="s">
        <v>825</v>
      </c>
      <c r="F26" s="231"/>
      <c r="G26" s="232"/>
    </row>
    <row r="27" spans="1:8">
      <c r="A27" s="230"/>
      <c r="B27" s="231"/>
      <c r="C27" s="256"/>
      <c r="D27" s="231"/>
      <c r="E27" s="256"/>
      <c r="F27" s="231"/>
      <c r="G27" s="232"/>
    </row>
    <row r="28" spans="1:8" ht="97.5" customHeight="1" thickBot="1">
      <c r="A28" s="230"/>
      <c r="B28" s="231"/>
      <c r="C28" s="256"/>
      <c r="D28" s="231"/>
      <c r="E28" s="256"/>
      <c r="F28" s="231"/>
      <c r="G28" s="232"/>
    </row>
    <row r="29" spans="1:8" s="289" customFormat="1" ht="19.5" customHeight="1" thickBot="1">
      <c r="A29" s="284" t="s">
        <v>826</v>
      </c>
      <c r="B29" s="285"/>
      <c r="C29" s="285"/>
      <c r="D29" s="285"/>
      <c r="E29" s="286"/>
      <c r="F29" s="287">
        <f>'RR - ZTI VNITRNI2'!H126</f>
        <v>0</v>
      </c>
      <c r="G29" s="288"/>
    </row>
    <row r="30" spans="1:8">
      <c r="A30" s="230"/>
      <c r="B30" s="231"/>
      <c r="C30" s="231"/>
      <c r="D30" s="231"/>
      <c r="E30" s="231"/>
      <c r="F30" s="231"/>
      <c r="G30" s="232"/>
    </row>
    <row r="31" spans="1:8">
      <c r="A31" s="290" t="s">
        <v>827</v>
      </c>
      <c r="B31" s="291"/>
      <c r="C31" s="291"/>
      <c r="D31" s="291"/>
      <c r="E31" s="291"/>
      <c r="F31" s="291"/>
      <c r="G31" s="292"/>
      <c r="H31" s="229" t="s">
        <v>828</v>
      </c>
    </row>
    <row r="32" spans="1:8" ht="14.25" customHeight="1">
      <c r="A32" s="290"/>
      <c r="B32" s="684"/>
      <c r="C32" s="684"/>
      <c r="D32" s="684"/>
      <c r="E32" s="684"/>
      <c r="F32" s="684"/>
      <c r="G32" s="685"/>
      <c r="H32" s="229" t="s">
        <v>828</v>
      </c>
    </row>
    <row r="33" spans="1:8" ht="12.75" customHeight="1">
      <c r="A33" s="293"/>
      <c r="B33" s="684"/>
      <c r="C33" s="684"/>
      <c r="D33" s="684"/>
      <c r="E33" s="684"/>
      <c r="F33" s="684"/>
      <c r="G33" s="685"/>
      <c r="H33" s="229" t="s">
        <v>828</v>
      </c>
    </row>
    <row r="34" spans="1:8">
      <c r="A34" s="293"/>
      <c r="B34" s="684"/>
      <c r="C34" s="684"/>
      <c r="D34" s="684"/>
      <c r="E34" s="684"/>
      <c r="F34" s="684"/>
      <c r="G34" s="685"/>
      <c r="H34" s="229" t="s">
        <v>828</v>
      </c>
    </row>
    <row r="35" spans="1:8">
      <c r="A35" s="293"/>
      <c r="B35" s="684"/>
      <c r="C35" s="684"/>
      <c r="D35" s="684"/>
      <c r="E35" s="684"/>
      <c r="F35" s="684"/>
      <c r="G35" s="685"/>
      <c r="H35" s="229" t="s">
        <v>828</v>
      </c>
    </row>
    <row r="36" spans="1:8">
      <c r="A36" s="293"/>
      <c r="B36" s="684"/>
      <c r="C36" s="684"/>
      <c r="D36" s="684"/>
      <c r="E36" s="684"/>
      <c r="F36" s="684"/>
      <c r="G36" s="685"/>
      <c r="H36" s="229" t="s">
        <v>828</v>
      </c>
    </row>
    <row r="37" spans="1:8">
      <c r="A37" s="293"/>
      <c r="B37" s="684"/>
      <c r="C37" s="684"/>
      <c r="D37" s="684"/>
      <c r="E37" s="684"/>
      <c r="F37" s="684"/>
      <c r="G37" s="685"/>
      <c r="H37" s="229" t="s">
        <v>828</v>
      </c>
    </row>
    <row r="38" spans="1:8">
      <c r="A38" s="293"/>
      <c r="B38" s="684"/>
      <c r="C38" s="684"/>
      <c r="D38" s="684"/>
      <c r="E38" s="684"/>
      <c r="F38" s="684"/>
      <c r="G38" s="685"/>
      <c r="H38" s="229" t="s">
        <v>828</v>
      </c>
    </row>
    <row r="39" spans="1:8" ht="13.5" thickBot="1">
      <c r="A39" s="294"/>
      <c r="B39" s="686"/>
      <c r="C39" s="686"/>
      <c r="D39" s="686"/>
      <c r="E39" s="686"/>
      <c r="F39" s="686"/>
      <c r="G39" s="687"/>
      <c r="H39" s="229" t="s">
        <v>828</v>
      </c>
    </row>
    <row r="40" spans="1:8">
      <c r="B40" s="678"/>
      <c r="C40" s="678"/>
      <c r="D40" s="678"/>
      <c r="E40" s="678"/>
      <c r="F40" s="678"/>
      <c r="G40" s="678"/>
    </row>
    <row r="41" spans="1:8">
      <c r="B41" s="678"/>
      <c r="C41" s="678"/>
      <c r="D41" s="678"/>
      <c r="E41" s="678"/>
      <c r="F41" s="678"/>
      <c r="G41" s="678"/>
    </row>
    <row r="42" spans="1:8">
      <c r="B42" s="678"/>
      <c r="C42" s="678"/>
      <c r="D42" s="678"/>
      <c r="E42" s="678"/>
      <c r="F42" s="678"/>
      <c r="G42" s="678"/>
    </row>
    <row r="43" spans="1:8">
      <c r="B43" s="678"/>
      <c r="C43" s="678"/>
      <c r="D43" s="678"/>
      <c r="E43" s="678"/>
      <c r="F43" s="678"/>
      <c r="G43" s="678"/>
    </row>
    <row r="44" spans="1:8">
      <c r="B44" s="678"/>
      <c r="C44" s="678"/>
      <c r="D44" s="678"/>
      <c r="E44" s="678"/>
      <c r="F44" s="678"/>
      <c r="G44" s="678"/>
    </row>
    <row r="45" spans="1:8">
      <c r="B45" s="678"/>
      <c r="C45" s="678"/>
      <c r="D45" s="678"/>
      <c r="E45" s="678"/>
      <c r="F45" s="678"/>
      <c r="G45" s="678"/>
    </row>
    <row r="46" spans="1:8">
      <c r="B46" s="678"/>
      <c r="C46" s="678"/>
      <c r="D46" s="678"/>
      <c r="E46" s="678"/>
      <c r="F46" s="678"/>
      <c r="G46" s="678"/>
    </row>
    <row r="47" spans="1:8">
      <c r="B47" s="678"/>
      <c r="C47" s="678"/>
      <c r="D47" s="678"/>
      <c r="E47" s="678"/>
      <c r="F47" s="678"/>
      <c r="G47" s="678"/>
    </row>
    <row r="48" spans="1:8">
      <c r="B48" s="678"/>
      <c r="C48" s="678"/>
      <c r="D48" s="678"/>
      <c r="E48" s="678"/>
      <c r="F48" s="678"/>
      <c r="G48" s="678"/>
    </row>
    <row r="49" spans="2:7">
      <c r="B49" s="678"/>
      <c r="C49" s="678"/>
      <c r="D49" s="678"/>
      <c r="E49" s="678"/>
      <c r="F49" s="678"/>
      <c r="G49" s="678"/>
    </row>
  </sheetData>
  <sheetProtection password="DAFF" sheet="1" objects="1" scenarios="1"/>
  <mergeCells count="13">
    <mergeCell ref="B42:G42"/>
    <mergeCell ref="C7:D7"/>
    <mergeCell ref="E11:G11"/>
    <mergeCell ref="B32:G39"/>
    <mergeCell ref="B40:G40"/>
    <mergeCell ref="B41:G41"/>
    <mergeCell ref="B49:G49"/>
    <mergeCell ref="B43:G43"/>
    <mergeCell ref="B44:G44"/>
    <mergeCell ref="B45:G45"/>
    <mergeCell ref="B46:G46"/>
    <mergeCell ref="B47:G47"/>
    <mergeCell ref="B48:G4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6"/>
  <dimension ref="A1:BB197"/>
  <sheetViews>
    <sheetView showGridLines="0" showZeros="0" zoomScaleSheetLayoutView="130" workbookViewId="0">
      <selection activeCell="B18" sqref="B18"/>
    </sheetView>
  </sheetViews>
  <sheetFormatPr defaultRowHeight="12.75"/>
  <cols>
    <col min="1" max="1" width="5.33203125" style="296" customWidth="1"/>
    <col min="2" max="2" width="4.5" style="296" customWidth="1"/>
    <col min="3" max="3" width="14.1640625" style="296" customWidth="1"/>
    <col min="4" max="4" width="109.1640625" style="296" customWidth="1"/>
    <col min="5" max="5" width="5.33203125" style="296" customWidth="1"/>
    <col min="6" max="6" width="10.6640625" style="373" customWidth="1"/>
    <col min="7" max="7" width="11.5" style="296" customWidth="1"/>
    <col min="8" max="8" width="14.83203125" style="296" customWidth="1"/>
    <col min="9" max="9" width="11.83203125" style="296" bestFit="1" customWidth="1"/>
    <col min="10" max="16384" width="9.33203125" style="296"/>
  </cols>
  <sheetData>
    <row r="1" spans="1:54" ht="15.75">
      <c r="B1" s="700" t="s">
        <v>829</v>
      </c>
      <c r="C1" s="701"/>
      <c r="D1" s="701"/>
      <c r="E1" s="701"/>
      <c r="F1" s="701"/>
      <c r="G1" s="701"/>
      <c r="H1" s="702"/>
    </row>
    <row r="2" spans="1:54" ht="15.75" thickBot="1">
      <c r="B2" s="703" t="s">
        <v>830</v>
      </c>
      <c r="C2" s="704"/>
      <c r="D2" s="704"/>
      <c r="E2" s="704"/>
      <c r="F2" s="704"/>
      <c r="G2" s="704"/>
      <c r="H2" s="705"/>
    </row>
    <row r="3" spans="1:54" ht="13.5" thickTop="1">
      <c r="B3" s="694" t="s">
        <v>789</v>
      </c>
      <c r="C3" s="695"/>
      <c r="D3" s="297" t="str">
        <f>nazevstavby</f>
        <v>STŘEDNÍ ŠKOLA ŘEMESEL A ZÁKLADNÍ ŠKOLA HOŘICE</v>
      </c>
      <c r="E3" s="298"/>
      <c r="F3" s="299"/>
      <c r="G3" s="300"/>
      <c r="H3" s="301"/>
    </row>
    <row r="4" spans="1:54" ht="13.5" thickBot="1">
      <c r="B4" s="696" t="s">
        <v>785</v>
      </c>
      <c r="C4" s="697"/>
      <c r="D4" s="302" t="str">
        <f>nazevobjektu</f>
        <v>D.1.4.a) - ZAŘÍZENÍ PRO VYTÁPĚNÍ STAVEB</v>
      </c>
      <c r="E4" s="303"/>
      <c r="F4" s="698"/>
      <c r="G4" s="698"/>
      <c r="H4" s="699"/>
    </row>
    <row r="5" spans="1:54" ht="13.5" thickTop="1">
      <c r="B5" s="304"/>
      <c r="C5" s="305"/>
      <c r="D5" s="305"/>
      <c r="E5" s="306"/>
      <c r="F5" s="307"/>
      <c r="G5" s="306"/>
      <c r="H5" s="308"/>
    </row>
    <row r="6" spans="1:54" ht="12.95" customHeight="1">
      <c r="A6" s="369" t="s">
        <v>831</v>
      </c>
      <c r="B6" s="379" t="s">
        <v>832</v>
      </c>
      <c r="C6" s="380" t="s">
        <v>833</v>
      </c>
      <c r="D6" s="380" t="s">
        <v>834</v>
      </c>
      <c r="E6" s="380" t="s">
        <v>123</v>
      </c>
      <c r="F6" s="381" t="s">
        <v>835</v>
      </c>
      <c r="G6" s="380" t="s">
        <v>836</v>
      </c>
      <c r="H6" s="382" t="s">
        <v>837</v>
      </c>
    </row>
    <row r="7" spans="1:54" ht="12.95" customHeight="1">
      <c r="A7" s="369"/>
      <c r="B7" s="314"/>
      <c r="C7" s="315" t="s">
        <v>134</v>
      </c>
      <c r="D7" s="316" t="s">
        <v>135</v>
      </c>
      <c r="E7" s="317"/>
      <c r="F7" s="318"/>
      <c r="G7" s="317"/>
      <c r="H7" s="319"/>
    </row>
    <row r="8" spans="1:54" ht="12.95" customHeight="1">
      <c r="A8" s="369">
        <v>1</v>
      </c>
      <c r="B8" s="320" t="s">
        <v>838</v>
      </c>
      <c r="C8" s="321" t="s">
        <v>83</v>
      </c>
      <c r="D8" s="322" t="s">
        <v>839</v>
      </c>
      <c r="E8" s="323"/>
      <c r="F8" s="324"/>
      <c r="G8" s="324"/>
      <c r="H8" s="325"/>
      <c r="I8" s="326"/>
      <c r="L8" s="383"/>
    </row>
    <row r="9" spans="1:54" ht="12.95" customHeight="1">
      <c r="A9" s="369">
        <f>A8+1</f>
        <v>2</v>
      </c>
      <c r="B9" s="327"/>
      <c r="C9" s="328"/>
      <c r="D9" s="384" t="s">
        <v>879</v>
      </c>
      <c r="E9" s="330" t="s">
        <v>154</v>
      </c>
      <c r="F9" s="331">
        <v>1</v>
      </c>
      <c r="G9" s="332"/>
      <c r="H9" s="333">
        <f>G9*F9</f>
        <v>0</v>
      </c>
      <c r="L9" s="383"/>
    </row>
    <row r="10" spans="1:54" ht="12.95" customHeight="1">
      <c r="A10" s="369">
        <f t="shared" ref="A10:A73" si="0">A9+1</f>
        <v>3</v>
      </c>
      <c r="B10" s="327"/>
      <c r="C10" s="328"/>
      <c r="D10" s="384" t="s">
        <v>880</v>
      </c>
      <c r="E10" s="330" t="s">
        <v>844</v>
      </c>
      <c r="F10" s="331">
        <v>15</v>
      </c>
      <c r="G10" s="332"/>
      <c r="H10" s="333">
        <f t="shared" ref="H10:H11" si="1">G10*F10</f>
        <v>0</v>
      </c>
      <c r="L10" s="383"/>
    </row>
    <row r="11" spans="1:54" ht="12.95" customHeight="1">
      <c r="A11" s="369">
        <f t="shared" si="0"/>
        <v>4</v>
      </c>
      <c r="B11" s="327"/>
      <c r="C11" s="328"/>
      <c r="D11" s="384" t="s">
        <v>843</v>
      </c>
      <c r="E11" s="330" t="s">
        <v>844</v>
      </c>
      <c r="F11" s="331">
        <v>30</v>
      </c>
      <c r="G11" s="332"/>
      <c r="H11" s="333">
        <f t="shared" si="1"/>
        <v>0</v>
      </c>
      <c r="L11" s="383"/>
    </row>
    <row r="12" spans="1:54" ht="12.95" customHeight="1">
      <c r="A12" s="369">
        <f t="shared" si="0"/>
        <v>5</v>
      </c>
      <c r="B12" s="356"/>
      <c r="C12" s="334" t="s">
        <v>845</v>
      </c>
      <c r="D12" s="335" t="str">
        <f>CONCATENATE(C8," ",D8)</f>
        <v>1 Bourací práce prostupy</v>
      </c>
      <c r="E12" s="336"/>
      <c r="F12" s="337"/>
      <c r="G12" s="354"/>
      <c r="H12" s="339">
        <f>SUM(H9:H11)</f>
        <v>0</v>
      </c>
      <c r="L12" s="383"/>
      <c r="AX12" s="347">
        <f>SUM(AX8:AX8)</f>
        <v>0</v>
      </c>
      <c r="AY12" s="347">
        <f>SUM(AY8:AY8)</f>
        <v>0</v>
      </c>
      <c r="AZ12" s="347">
        <f>SUM(AZ8:AZ8)</f>
        <v>0</v>
      </c>
      <c r="BA12" s="347">
        <f>SUM(BA8:BA8)</f>
        <v>0</v>
      </c>
      <c r="BB12" s="347">
        <f>SUM(BB8:BB8)</f>
        <v>0</v>
      </c>
    </row>
    <row r="13" spans="1:54" ht="12.95" customHeight="1">
      <c r="A13" s="369">
        <f t="shared" si="0"/>
        <v>6</v>
      </c>
      <c r="B13" s="340"/>
      <c r="C13" s="341" t="s">
        <v>134</v>
      </c>
      <c r="D13" s="342" t="s">
        <v>846</v>
      </c>
      <c r="E13" s="343"/>
      <c r="F13" s="344"/>
      <c r="G13" s="345"/>
      <c r="H13" s="346">
        <f>H12</f>
        <v>0</v>
      </c>
      <c r="L13" s="383"/>
      <c r="AX13" s="347"/>
      <c r="AY13" s="347"/>
      <c r="AZ13" s="347"/>
      <c r="BA13" s="347"/>
      <c r="BB13" s="347"/>
    </row>
    <row r="14" spans="1:54" ht="12.95" customHeight="1">
      <c r="A14" s="369">
        <f t="shared" si="0"/>
        <v>7</v>
      </c>
      <c r="B14" s="348"/>
      <c r="C14" s="315" t="s">
        <v>382</v>
      </c>
      <c r="D14" s="316" t="s">
        <v>383</v>
      </c>
      <c r="E14" s="349"/>
      <c r="F14" s="350"/>
      <c r="G14" s="351"/>
      <c r="H14" s="352"/>
      <c r="L14" s="383"/>
      <c r="AX14" s="347"/>
      <c r="AY14" s="347"/>
      <c r="AZ14" s="347"/>
      <c r="BA14" s="347"/>
      <c r="BB14" s="347"/>
    </row>
    <row r="15" spans="1:54" ht="12.95" customHeight="1">
      <c r="A15" s="369">
        <f t="shared" si="0"/>
        <v>8</v>
      </c>
      <c r="B15" s="320" t="s">
        <v>838</v>
      </c>
      <c r="C15" s="321" t="s">
        <v>85</v>
      </c>
      <c r="D15" s="322" t="s">
        <v>881</v>
      </c>
      <c r="E15" s="323"/>
      <c r="F15" s="324"/>
      <c r="G15" s="355"/>
      <c r="H15" s="325"/>
      <c r="I15" s="326"/>
      <c r="L15" s="383"/>
    </row>
    <row r="16" spans="1:54" ht="12.95" customHeight="1">
      <c r="A16" s="369">
        <f t="shared" si="0"/>
        <v>9</v>
      </c>
      <c r="B16" s="320"/>
      <c r="C16" s="321"/>
      <c r="D16" s="329" t="s">
        <v>882</v>
      </c>
      <c r="E16" s="330" t="s">
        <v>257</v>
      </c>
      <c r="F16" s="331">
        <v>25</v>
      </c>
      <c r="G16" s="332"/>
      <c r="H16" s="333">
        <f t="shared" ref="H16:H22" si="2">F16*G16</f>
        <v>0</v>
      </c>
      <c r="I16" s="326"/>
      <c r="L16" s="383"/>
    </row>
    <row r="17" spans="1:12" ht="12.95" customHeight="1">
      <c r="A17" s="369">
        <f t="shared" si="0"/>
        <v>10</v>
      </c>
      <c r="B17" s="320"/>
      <c r="C17" s="321"/>
      <c r="D17" s="329" t="s">
        <v>883</v>
      </c>
      <c r="E17" s="330" t="s">
        <v>257</v>
      </c>
      <c r="F17" s="331">
        <v>15</v>
      </c>
      <c r="G17" s="332"/>
      <c r="H17" s="333">
        <f t="shared" si="2"/>
        <v>0</v>
      </c>
      <c r="I17" s="326"/>
      <c r="L17" s="383"/>
    </row>
    <row r="18" spans="1:12" ht="12.95" customHeight="1">
      <c r="A18" s="369">
        <f t="shared" si="0"/>
        <v>11</v>
      </c>
      <c r="B18" s="320"/>
      <c r="C18" s="321"/>
      <c r="D18" s="329" t="s">
        <v>884</v>
      </c>
      <c r="E18" s="330" t="s">
        <v>257</v>
      </c>
      <c r="F18" s="331">
        <v>15</v>
      </c>
      <c r="G18" s="332"/>
      <c r="H18" s="333">
        <f>F18*G18</f>
        <v>0</v>
      </c>
      <c r="I18" s="326"/>
      <c r="L18" s="383"/>
    </row>
    <row r="19" spans="1:12" ht="12.95" customHeight="1">
      <c r="A19" s="369">
        <f t="shared" si="0"/>
        <v>12</v>
      </c>
      <c r="B19" s="320"/>
      <c r="C19" s="321"/>
      <c r="D19" s="329" t="s">
        <v>885</v>
      </c>
      <c r="E19" s="330" t="s">
        <v>154</v>
      </c>
      <c r="F19" s="331">
        <v>1</v>
      </c>
      <c r="G19" s="332"/>
      <c r="H19" s="333">
        <f t="shared" si="2"/>
        <v>0</v>
      </c>
      <c r="I19" s="326"/>
      <c r="L19" s="383"/>
    </row>
    <row r="20" spans="1:12" ht="12.95" customHeight="1">
      <c r="A20" s="369">
        <f t="shared" si="0"/>
        <v>13</v>
      </c>
      <c r="B20" s="320"/>
      <c r="C20" s="321"/>
      <c r="D20" s="329" t="s">
        <v>886</v>
      </c>
      <c r="E20" s="330" t="s">
        <v>154</v>
      </c>
      <c r="F20" s="331">
        <v>1</v>
      </c>
      <c r="G20" s="332"/>
      <c r="H20" s="333">
        <f t="shared" si="2"/>
        <v>0</v>
      </c>
      <c r="I20" s="326"/>
      <c r="L20" s="383"/>
    </row>
    <row r="21" spans="1:12" ht="12.95" customHeight="1">
      <c r="A21" s="369">
        <f t="shared" si="0"/>
        <v>14</v>
      </c>
      <c r="B21" s="320"/>
      <c r="C21" s="321"/>
      <c r="D21" s="329" t="s">
        <v>887</v>
      </c>
      <c r="E21" s="330" t="s">
        <v>257</v>
      </c>
      <c r="F21" s="331">
        <f>SUM(F16:F18)</f>
        <v>55</v>
      </c>
      <c r="G21" s="332"/>
      <c r="H21" s="333">
        <f t="shared" si="2"/>
        <v>0</v>
      </c>
      <c r="I21" s="326"/>
      <c r="L21" s="383"/>
    </row>
    <row r="22" spans="1:12" ht="12.95" customHeight="1">
      <c r="A22" s="369">
        <f t="shared" si="0"/>
        <v>15</v>
      </c>
      <c r="B22" s="320"/>
      <c r="C22" s="321"/>
      <c r="D22" s="329" t="s">
        <v>859</v>
      </c>
      <c r="E22" s="330" t="s">
        <v>423</v>
      </c>
      <c r="F22" s="331">
        <v>2</v>
      </c>
      <c r="G22" s="332"/>
      <c r="H22" s="333">
        <f t="shared" si="2"/>
        <v>0</v>
      </c>
      <c r="I22" s="326"/>
      <c r="L22" s="383"/>
    </row>
    <row r="23" spans="1:12" ht="12.95" customHeight="1">
      <c r="A23" s="369">
        <f t="shared" si="0"/>
        <v>16</v>
      </c>
      <c r="B23" s="320"/>
      <c r="C23" s="334" t="s">
        <v>845</v>
      </c>
      <c r="D23" s="335" t="str">
        <f>CONCATENATE(C15," ",D15)</f>
        <v>2 Trubní vedení - vnitřní ležatá kanalizace splašková</v>
      </c>
      <c r="E23" s="336"/>
      <c r="F23" s="337"/>
      <c r="G23" s="354"/>
      <c r="H23" s="339">
        <f>SUM(H16:H22)</f>
        <v>0</v>
      </c>
      <c r="I23" s="326"/>
      <c r="L23" s="383"/>
    </row>
    <row r="24" spans="1:12" ht="12.95" customHeight="1">
      <c r="A24" s="369">
        <f t="shared" si="0"/>
        <v>17</v>
      </c>
      <c r="B24" s="320"/>
      <c r="C24" s="321" t="s">
        <v>150</v>
      </c>
      <c r="D24" s="322" t="s">
        <v>888</v>
      </c>
      <c r="E24" s="323"/>
      <c r="F24" s="324"/>
      <c r="G24" s="355"/>
      <c r="H24" s="325"/>
      <c r="I24" s="326"/>
      <c r="L24" s="383"/>
    </row>
    <row r="25" spans="1:12" ht="12.95" customHeight="1">
      <c r="A25" s="369">
        <f t="shared" si="0"/>
        <v>18</v>
      </c>
      <c r="B25" s="320"/>
      <c r="C25" s="321"/>
      <c r="D25" s="329" t="s">
        <v>889</v>
      </c>
      <c r="E25" s="330" t="s">
        <v>257</v>
      </c>
      <c r="F25" s="331">
        <v>30</v>
      </c>
      <c r="G25" s="332"/>
      <c r="H25" s="333">
        <f t="shared" ref="H25:H33" si="3">F25*G25</f>
        <v>0</v>
      </c>
      <c r="I25" s="326"/>
      <c r="L25" s="383"/>
    </row>
    <row r="26" spans="1:12" ht="12.95" customHeight="1">
      <c r="A26" s="369">
        <f t="shared" si="0"/>
        <v>19</v>
      </c>
      <c r="B26" s="320"/>
      <c r="C26" s="321"/>
      <c r="D26" s="329" t="s">
        <v>890</v>
      </c>
      <c r="E26" s="330" t="s">
        <v>257</v>
      </c>
      <c r="F26" s="331">
        <v>35</v>
      </c>
      <c r="G26" s="332"/>
      <c r="H26" s="333">
        <f t="shared" si="3"/>
        <v>0</v>
      </c>
      <c r="I26" s="326"/>
      <c r="L26" s="383"/>
    </row>
    <row r="27" spans="1:12" ht="12.95" customHeight="1">
      <c r="A27" s="369">
        <f t="shared" si="0"/>
        <v>20</v>
      </c>
      <c r="B27" s="320"/>
      <c r="C27" s="321"/>
      <c r="D27" s="329" t="s">
        <v>891</v>
      </c>
      <c r="E27" s="330" t="s">
        <v>257</v>
      </c>
      <c r="F27" s="331">
        <v>45</v>
      </c>
      <c r="G27" s="332"/>
      <c r="H27" s="333">
        <f t="shared" si="3"/>
        <v>0</v>
      </c>
      <c r="I27" s="326"/>
      <c r="L27" s="383"/>
    </row>
    <row r="28" spans="1:12" ht="12.95" customHeight="1">
      <c r="A28" s="369">
        <f t="shared" si="0"/>
        <v>21</v>
      </c>
      <c r="B28" s="320"/>
      <c r="C28" s="321"/>
      <c r="D28" s="329" t="s">
        <v>892</v>
      </c>
      <c r="E28" s="330" t="s">
        <v>257</v>
      </c>
      <c r="F28" s="331">
        <v>10</v>
      </c>
      <c r="G28" s="332"/>
      <c r="H28" s="333">
        <f t="shared" si="3"/>
        <v>0</v>
      </c>
      <c r="I28" s="326"/>
      <c r="L28" s="383"/>
    </row>
    <row r="29" spans="1:12" ht="12.95" customHeight="1">
      <c r="A29" s="369">
        <f t="shared" si="0"/>
        <v>22</v>
      </c>
      <c r="B29" s="320"/>
      <c r="C29" s="321"/>
      <c r="D29" s="329" t="s">
        <v>893</v>
      </c>
      <c r="E29" s="330" t="s">
        <v>257</v>
      </c>
      <c r="F29" s="331">
        <v>20</v>
      </c>
      <c r="G29" s="332"/>
      <c r="H29" s="333">
        <f t="shared" si="3"/>
        <v>0</v>
      </c>
      <c r="I29" s="326"/>
      <c r="L29" s="383"/>
    </row>
    <row r="30" spans="1:12" ht="12.95" customHeight="1">
      <c r="A30" s="369">
        <f t="shared" si="0"/>
        <v>23</v>
      </c>
      <c r="B30" s="320"/>
      <c r="C30" s="321"/>
      <c r="D30" s="329" t="s">
        <v>894</v>
      </c>
      <c r="E30" s="330" t="s">
        <v>154</v>
      </c>
      <c r="F30" s="331">
        <v>1</v>
      </c>
      <c r="G30" s="332"/>
      <c r="H30" s="333">
        <f>F30*G30</f>
        <v>0</v>
      </c>
      <c r="I30" s="326"/>
      <c r="L30" s="383"/>
    </row>
    <row r="31" spans="1:12" ht="12.95" customHeight="1">
      <c r="A31" s="369">
        <f t="shared" si="0"/>
        <v>24</v>
      </c>
      <c r="B31" s="320"/>
      <c r="C31" s="321"/>
      <c r="D31" s="329" t="s">
        <v>895</v>
      </c>
      <c r="E31" s="330" t="s">
        <v>154</v>
      </c>
      <c r="F31" s="331">
        <v>1</v>
      </c>
      <c r="G31" s="332"/>
      <c r="H31" s="333">
        <f t="shared" ref="H31" si="4">F31*G31</f>
        <v>0</v>
      </c>
      <c r="I31" s="326"/>
      <c r="L31" s="383"/>
    </row>
    <row r="32" spans="1:12" ht="12.95" customHeight="1">
      <c r="A32" s="369">
        <f t="shared" si="0"/>
        <v>25</v>
      </c>
      <c r="B32" s="320"/>
      <c r="C32" s="321"/>
      <c r="D32" s="329" t="s">
        <v>887</v>
      </c>
      <c r="E32" s="330" t="s">
        <v>257</v>
      </c>
      <c r="F32" s="331">
        <f>SUM(F25:F29)</f>
        <v>140</v>
      </c>
      <c r="G32" s="332"/>
      <c r="H32" s="333">
        <f t="shared" si="3"/>
        <v>0</v>
      </c>
      <c r="I32" s="326"/>
      <c r="L32" s="383"/>
    </row>
    <row r="33" spans="1:12" ht="12.95" customHeight="1">
      <c r="A33" s="369">
        <f t="shared" si="0"/>
        <v>26</v>
      </c>
      <c r="B33" s="320"/>
      <c r="C33" s="321"/>
      <c r="D33" s="329" t="s">
        <v>859</v>
      </c>
      <c r="E33" s="330" t="s">
        <v>423</v>
      </c>
      <c r="F33" s="331">
        <v>2</v>
      </c>
      <c r="G33" s="332"/>
      <c r="H33" s="333">
        <f t="shared" si="3"/>
        <v>0</v>
      </c>
      <c r="I33" s="326"/>
      <c r="L33" s="383"/>
    </row>
    <row r="34" spans="1:12" ht="12.95" customHeight="1">
      <c r="A34" s="369">
        <f t="shared" si="0"/>
        <v>27</v>
      </c>
      <c r="B34" s="320"/>
      <c r="C34" s="334" t="s">
        <v>845</v>
      </c>
      <c r="D34" s="335" t="str">
        <f>CONCATENATE(C24," ",D24)</f>
        <v>3 Trubní vedení - vnitřní ležatá kanalizace kuchyň</v>
      </c>
      <c r="E34" s="336"/>
      <c r="F34" s="337"/>
      <c r="G34" s="354"/>
      <c r="H34" s="339">
        <f>SUM(H25:H33)</f>
        <v>0</v>
      </c>
      <c r="I34" s="326"/>
      <c r="L34" s="383"/>
    </row>
    <row r="35" spans="1:12" ht="12.95" customHeight="1">
      <c r="A35" s="369">
        <f t="shared" si="0"/>
        <v>28</v>
      </c>
      <c r="B35" s="320"/>
      <c r="C35" s="321" t="s">
        <v>143</v>
      </c>
      <c r="D35" s="322" t="s">
        <v>896</v>
      </c>
      <c r="E35" s="323"/>
      <c r="F35" s="324"/>
      <c r="G35" s="355"/>
      <c r="H35" s="325"/>
      <c r="I35" s="326"/>
      <c r="L35" s="383"/>
    </row>
    <row r="36" spans="1:12" ht="12.95" customHeight="1">
      <c r="A36" s="369">
        <f t="shared" si="0"/>
        <v>29</v>
      </c>
      <c r="B36" s="320"/>
      <c r="C36" s="321"/>
      <c r="D36" s="329" t="s">
        <v>897</v>
      </c>
      <c r="E36" s="330" t="s">
        <v>257</v>
      </c>
      <c r="F36" s="331">
        <v>8</v>
      </c>
      <c r="G36" s="332"/>
      <c r="H36" s="333">
        <f t="shared" ref="H36:H44" si="5">F36*G36</f>
        <v>0</v>
      </c>
      <c r="I36" s="326"/>
      <c r="L36" s="383"/>
    </row>
    <row r="37" spans="1:12" ht="12.95" customHeight="1">
      <c r="A37" s="369">
        <f t="shared" si="0"/>
        <v>30</v>
      </c>
      <c r="B37" s="320"/>
      <c r="C37" s="321"/>
      <c r="D37" s="329" t="s">
        <v>898</v>
      </c>
      <c r="E37" s="330" t="s">
        <v>257</v>
      </c>
      <c r="F37" s="331">
        <v>10</v>
      </c>
      <c r="G37" s="332"/>
      <c r="H37" s="333">
        <f t="shared" si="5"/>
        <v>0</v>
      </c>
      <c r="I37" s="326"/>
      <c r="L37" s="383"/>
    </row>
    <row r="38" spans="1:12" ht="12.95" customHeight="1">
      <c r="A38" s="369">
        <f t="shared" si="0"/>
        <v>31</v>
      </c>
      <c r="B38" s="320"/>
      <c r="C38" s="321"/>
      <c r="D38" s="329" t="s">
        <v>899</v>
      </c>
      <c r="E38" s="330" t="s">
        <v>257</v>
      </c>
      <c r="F38" s="331">
        <v>4</v>
      </c>
      <c r="G38" s="332"/>
      <c r="H38" s="333">
        <f t="shared" si="5"/>
        <v>0</v>
      </c>
      <c r="I38" s="326"/>
      <c r="L38" s="383"/>
    </row>
    <row r="39" spans="1:12" ht="12.95" customHeight="1">
      <c r="A39" s="369">
        <f t="shared" si="0"/>
        <v>32</v>
      </c>
      <c r="B39" s="320"/>
      <c r="C39" s="321"/>
      <c r="D39" s="329" t="s">
        <v>900</v>
      </c>
      <c r="E39" s="330" t="s">
        <v>257</v>
      </c>
      <c r="F39" s="331">
        <v>5</v>
      </c>
      <c r="G39" s="332"/>
      <c r="H39" s="333">
        <f t="shared" si="5"/>
        <v>0</v>
      </c>
      <c r="I39" s="326"/>
      <c r="L39" s="383"/>
    </row>
    <row r="40" spans="1:12" ht="12.95" customHeight="1">
      <c r="A40" s="369">
        <f t="shared" si="0"/>
        <v>33</v>
      </c>
      <c r="B40" s="320"/>
      <c r="C40" s="321"/>
      <c r="D40" s="329" t="s">
        <v>901</v>
      </c>
      <c r="E40" s="330" t="s">
        <v>257</v>
      </c>
      <c r="F40" s="331">
        <v>15</v>
      </c>
      <c r="G40" s="332"/>
      <c r="H40" s="333">
        <f t="shared" si="5"/>
        <v>0</v>
      </c>
      <c r="I40" s="326"/>
      <c r="L40" s="383"/>
    </row>
    <row r="41" spans="1:12" ht="12.95" customHeight="1">
      <c r="A41" s="369">
        <f t="shared" si="0"/>
        <v>34</v>
      </c>
      <c r="B41" s="320"/>
      <c r="C41" s="321"/>
      <c r="D41" s="329" t="s">
        <v>902</v>
      </c>
      <c r="E41" s="330" t="s">
        <v>571</v>
      </c>
      <c r="F41" s="331">
        <v>10</v>
      </c>
      <c r="G41" s="332"/>
      <c r="H41" s="333">
        <f t="shared" si="5"/>
        <v>0</v>
      </c>
      <c r="I41" s="326"/>
      <c r="L41" s="383"/>
    </row>
    <row r="42" spans="1:12" ht="12.95" customHeight="1">
      <c r="A42" s="369">
        <f t="shared" si="0"/>
        <v>35</v>
      </c>
      <c r="B42" s="320"/>
      <c r="C42" s="321"/>
      <c r="D42" s="329" t="s">
        <v>903</v>
      </c>
      <c r="E42" s="330" t="s">
        <v>746</v>
      </c>
      <c r="F42" s="331">
        <v>5</v>
      </c>
      <c r="G42" s="332"/>
      <c r="H42" s="333">
        <f t="shared" si="5"/>
        <v>0</v>
      </c>
      <c r="I42" s="326"/>
      <c r="L42" s="383"/>
    </row>
    <row r="43" spans="1:12" ht="12.95" customHeight="1">
      <c r="A43" s="369">
        <f t="shared" si="0"/>
        <v>36</v>
      </c>
      <c r="B43" s="320"/>
      <c r="C43" s="321"/>
      <c r="D43" s="329" t="s">
        <v>887</v>
      </c>
      <c r="E43" s="330" t="s">
        <v>257</v>
      </c>
      <c r="F43" s="331">
        <f>SUM(F36:F40)</f>
        <v>42</v>
      </c>
      <c r="G43" s="332"/>
      <c r="H43" s="333">
        <f t="shared" si="5"/>
        <v>0</v>
      </c>
      <c r="I43" s="326"/>
      <c r="L43" s="383"/>
    </row>
    <row r="44" spans="1:12" ht="12.95" customHeight="1">
      <c r="A44" s="369">
        <f t="shared" si="0"/>
        <v>37</v>
      </c>
      <c r="B44" s="320"/>
      <c r="C44" s="321"/>
      <c r="D44" s="329" t="s">
        <v>859</v>
      </c>
      <c r="E44" s="330" t="s">
        <v>423</v>
      </c>
      <c r="F44" s="331">
        <v>2</v>
      </c>
      <c r="G44" s="332"/>
      <c r="H44" s="333">
        <f t="shared" si="5"/>
        <v>0</v>
      </c>
      <c r="I44" s="326"/>
      <c r="L44" s="383"/>
    </row>
    <row r="45" spans="1:12" ht="12.95" customHeight="1">
      <c r="A45" s="369">
        <f t="shared" si="0"/>
        <v>38</v>
      </c>
      <c r="B45" s="320"/>
      <c r="C45" s="334" t="s">
        <v>845</v>
      </c>
      <c r="D45" s="335" t="str">
        <f>CONCATENATE(C35," ",D35)</f>
        <v>4 Trubní vedení - vnitřní připojovací a stoupací gravitační kanalizace</v>
      </c>
      <c r="E45" s="336"/>
      <c r="F45" s="337"/>
      <c r="G45" s="354"/>
      <c r="H45" s="339">
        <f>SUM(H36:H44)</f>
        <v>0</v>
      </c>
      <c r="I45" s="326"/>
      <c r="L45" s="383"/>
    </row>
    <row r="46" spans="1:12" ht="12.95" customHeight="1">
      <c r="A46" s="369">
        <f t="shared" si="0"/>
        <v>39</v>
      </c>
      <c r="B46" s="320"/>
      <c r="C46" s="321" t="s">
        <v>160</v>
      </c>
      <c r="D46" s="322" t="s">
        <v>904</v>
      </c>
      <c r="E46" s="323"/>
      <c r="F46" s="324"/>
      <c r="G46" s="355"/>
      <c r="H46" s="325"/>
      <c r="I46" s="326"/>
      <c r="L46" s="383"/>
    </row>
    <row r="47" spans="1:12" ht="12.95" customHeight="1">
      <c r="A47" s="369">
        <f t="shared" si="0"/>
        <v>40</v>
      </c>
      <c r="B47" s="320"/>
      <c r="C47" s="321"/>
      <c r="D47" s="329" t="s">
        <v>905</v>
      </c>
      <c r="E47" s="330" t="s">
        <v>154</v>
      </c>
      <c r="F47" s="331">
        <v>1</v>
      </c>
      <c r="G47" s="332"/>
      <c r="H47" s="333">
        <f t="shared" ref="H47:H59" si="6">F47*G47</f>
        <v>0</v>
      </c>
      <c r="I47" s="326"/>
      <c r="L47" s="383"/>
    </row>
    <row r="48" spans="1:12" ht="12.95" customHeight="1">
      <c r="A48" s="369">
        <f t="shared" si="0"/>
        <v>41</v>
      </c>
      <c r="B48" s="320"/>
      <c r="C48" s="321"/>
      <c r="D48" s="329" t="s">
        <v>906</v>
      </c>
      <c r="E48" s="330" t="s">
        <v>154</v>
      </c>
      <c r="F48" s="331">
        <v>35</v>
      </c>
      <c r="G48" s="332"/>
      <c r="H48" s="333">
        <f t="shared" si="6"/>
        <v>0</v>
      </c>
      <c r="I48" s="326"/>
      <c r="L48" s="383"/>
    </row>
    <row r="49" spans="1:12" ht="12.95" customHeight="1">
      <c r="A49" s="369">
        <f t="shared" si="0"/>
        <v>42</v>
      </c>
      <c r="B49" s="320"/>
      <c r="C49" s="321"/>
      <c r="D49" s="329" t="s">
        <v>907</v>
      </c>
      <c r="E49" s="330" t="s">
        <v>154</v>
      </c>
      <c r="F49" s="331">
        <v>10</v>
      </c>
      <c r="G49" s="332"/>
      <c r="H49" s="333">
        <f t="shared" si="6"/>
        <v>0</v>
      </c>
      <c r="I49" s="326"/>
      <c r="L49" s="383"/>
    </row>
    <row r="50" spans="1:12" ht="12.95" customHeight="1">
      <c r="A50" s="369">
        <f t="shared" si="0"/>
        <v>43</v>
      </c>
      <c r="B50" s="320"/>
      <c r="C50" s="321"/>
      <c r="D50" s="329" t="s">
        <v>908</v>
      </c>
      <c r="E50" s="330" t="s">
        <v>154</v>
      </c>
      <c r="F50" s="331">
        <v>2</v>
      </c>
      <c r="G50" s="332"/>
      <c r="H50" s="333">
        <f t="shared" si="6"/>
        <v>0</v>
      </c>
      <c r="I50" s="326"/>
      <c r="L50" s="383"/>
    </row>
    <row r="51" spans="1:12" ht="12.95" customHeight="1">
      <c r="A51" s="369">
        <f t="shared" si="0"/>
        <v>44</v>
      </c>
      <c r="B51" s="320"/>
      <c r="C51" s="321"/>
      <c r="D51" s="329" t="s">
        <v>909</v>
      </c>
      <c r="E51" s="330" t="s">
        <v>571</v>
      </c>
      <c r="F51" s="331">
        <v>5</v>
      </c>
      <c r="G51" s="332"/>
      <c r="H51" s="333">
        <f t="shared" si="6"/>
        <v>0</v>
      </c>
      <c r="I51" s="326"/>
      <c r="L51" s="383"/>
    </row>
    <row r="52" spans="1:12" ht="12.95" customHeight="1">
      <c r="A52" s="369">
        <f t="shared" si="0"/>
        <v>45</v>
      </c>
      <c r="B52" s="320"/>
      <c r="C52" s="321"/>
      <c r="D52" s="329" t="s">
        <v>910</v>
      </c>
      <c r="E52" s="330" t="s">
        <v>154</v>
      </c>
      <c r="F52" s="331">
        <v>5</v>
      </c>
      <c r="G52" s="332"/>
      <c r="H52" s="333">
        <f t="shared" si="6"/>
        <v>0</v>
      </c>
      <c r="I52" s="326"/>
      <c r="L52" s="383"/>
    </row>
    <row r="53" spans="1:12" ht="12.95" customHeight="1">
      <c r="A53" s="369">
        <f t="shared" si="0"/>
        <v>46</v>
      </c>
      <c r="B53" s="320"/>
      <c r="C53" s="321"/>
      <c r="D53" s="329" t="s">
        <v>911</v>
      </c>
      <c r="E53" s="330" t="s">
        <v>154</v>
      </c>
      <c r="F53" s="331">
        <v>1</v>
      </c>
      <c r="G53" s="332"/>
      <c r="H53" s="333">
        <f t="shared" si="6"/>
        <v>0</v>
      </c>
      <c r="I53" s="326"/>
      <c r="L53" s="383"/>
    </row>
    <row r="54" spans="1:12" ht="12.95" customHeight="1">
      <c r="A54" s="369">
        <f t="shared" si="0"/>
        <v>47</v>
      </c>
      <c r="B54" s="320"/>
      <c r="C54" s="321"/>
      <c r="D54" s="329" t="s">
        <v>912</v>
      </c>
      <c r="E54" s="330" t="s">
        <v>154</v>
      </c>
      <c r="F54" s="331">
        <v>1</v>
      </c>
      <c r="G54" s="332"/>
      <c r="H54" s="333">
        <f>F54*G54</f>
        <v>0</v>
      </c>
      <c r="I54" s="326"/>
      <c r="L54" s="383"/>
    </row>
    <row r="55" spans="1:12" ht="12.95" customHeight="1">
      <c r="A55" s="369">
        <f t="shared" si="0"/>
        <v>48</v>
      </c>
      <c r="B55" s="320"/>
      <c r="C55" s="321"/>
      <c r="D55" s="329" t="s">
        <v>913</v>
      </c>
      <c r="E55" s="330" t="s">
        <v>154</v>
      </c>
      <c r="F55" s="331">
        <v>1</v>
      </c>
      <c r="G55" s="332"/>
      <c r="H55" s="333">
        <f t="shared" si="6"/>
        <v>0</v>
      </c>
      <c r="I55" s="326"/>
      <c r="L55" s="383"/>
    </row>
    <row r="56" spans="1:12" ht="12.95" customHeight="1">
      <c r="A56" s="369">
        <f t="shared" si="0"/>
        <v>49</v>
      </c>
      <c r="B56" s="320"/>
      <c r="C56" s="321"/>
      <c r="D56" s="329" t="s">
        <v>914</v>
      </c>
      <c r="E56" s="330" t="s">
        <v>154</v>
      </c>
      <c r="F56" s="331">
        <v>2</v>
      </c>
      <c r="G56" s="332"/>
      <c r="H56" s="333">
        <f t="shared" si="6"/>
        <v>0</v>
      </c>
      <c r="I56" s="326"/>
      <c r="L56" s="383"/>
    </row>
    <row r="57" spans="1:12" ht="12.95" customHeight="1">
      <c r="A57" s="369">
        <f t="shared" si="0"/>
        <v>50</v>
      </c>
      <c r="B57" s="320"/>
      <c r="C57" s="321"/>
      <c r="D57" s="329" t="s">
        <v>915</v>
      </c>
      <c r="E57" s="330" t="s">
        <v>154</v>
      </c>
      <c r="F57" s="331">
        <v>3</v>
      </c>
      <c r="G57" s="332"/>
      <c r="H57" s="333">
        <f>F57*G57</f>
        <v>0</v>
      </c>
      <c r="I57" s="326"/>
      <c r="L57" s="383"/>
    </row>
    <row r="58" spans="1:12" ht="12.95" customHeight="1">
      <c r="A58" s="369">
        <f t="shared" si="0"/>
        <v>51</v>
      </c>
      <c r="B58" s="320"/>
      <c r="C58" s="321"/>
      <c r="D58" s="329" t="s">
        <v>916</v>
      </c>
      <c r="E58" s="330" t="s">
        <v>154</v>
      </c>
      <c r="F58" s="331">
        <v>6</v>
      </c>
      <c r="G58" s="332"/>
      <c r="H58" s="333">
        <f t="shared" si="6"/>
        <v>0</v>
      </c>
      <c r="I58" s="326"/>
      <c r="L58" s="383"/>
    </row>
    <row r="59" spans="1:12" ht="12.95" customHeight="1">
      <c r="A59" s="369">
        <f t="shared" si="0"/>
        <v>52</v>
      </c>
      <c r="B59" s="320"/>
      <c r="C59" s="321"/>
      <c r="D59" s="329" t="s">
        <v>859</v>
      </c>
      <c r="E59" s="330" t="s">
        <v>423</v>
      </c>
      <c r="F59" s="331">
        <v>2</v>
      </c>
      <c r="G59" s="332"/>
      <c r="H59" s="333">
        <f t="shared" si="6"/>
        <v>0</v>
      </c>
      <c r="I59" s="326"/>
      <c r="L59" s="383"/>
    </row>
    <row r="60" spans="1:12" ht="12.95" customHeight="1">
      <c r="A60" s="369">
        <f t="shared" si="0"/>
        <v>53</v>
      </c>
      <c r="B60" s="320"/>
      <c r="C60" s="334" t="s">
        <v>845</v>
      </c>
      <c r="D60" s="335" t="str">
        <f>CONCATENATE(C46," ",D46)</f>
        <v>5 Trubní vedení - kanalizace tvarovky, armatury, výpustky</v>
      </c>
      <c r="E60" s="336"/>
      <c r="F60" s="337"/>
      <c r="G60" s="354"/>
      <c r="H60" s="339">
        <f>SUM(H47:H59)</f>
        <v>0</v>
      </c>
      <c r="I60" s="326"/>
      <c r="L60" s="383"/>
    </row>
    <row r="61" spans="1:12" ht="12.95" customHeight="1">
      <c r="A61" s="369">
        <f t="shared" si="0"/>
        <v>54</v>
      </c>
      <c r="B61" s="320"/>
      <c r="C61" s="321" t="s">
        <v>165</v>
      </c>
      <c r="D61" s="322" t="s">
        <v>917</v>
      </c>
      <c r="E61" s="323"/>
      <c r="F61" s="324"/>
      <c r="G61" s="355"/>
      <c r="H61" s="325"/>
      <c r="I61" s="326"/>
      <c r="L61" s="383"/>
    </row>
    <row r="62" spans="1:12" ht="12.95" customHeight="1">
      <c r="A62" s="369">
        <f t="shared" si="0"/>
        <v>55</v>
      </c>
      <c r="B62" s="320"/>
      <c r="C62" s="321"/>
      <c r="D62" s="329" t="s">
        <v>918</v>
      </c>
      <c r="E62" s="330" t="s">
        <v>154</v>
      </c>
      <c r="F62" s="331">
        <v>1</v>
      </c>
      <c r="G62" s="332"/>
      <c r="H62" s="333">
        <f>G62*F62</f>
        <v>0</v>
      </c>
      <c r="I62" s="326"/>
      <c r="L62" s="383"/>
    </row>
    <row r="63" spans="1:12" ht="12.95" customHeight="1">
      <c r="A63" s="369">
        <f t="shared" si="0"/>
        <v>56</v>
      </c>
      <c r="B63" s="320"/>
      <c r="C63" s="321"/>
      <c r="D63" s="329" t="s">
        <v>919</v>
      </c>
      <c r="E63" s="330" t="s">
        <v>154</v>
      </c>
      <c r="F63" s="331">
        <v>1</v>
      </c>
      <c r="G63" s="332"/>
      <c r="H63" s="333">
        <f t="shared" ref="H63:H71" si="7">G63*F63</f>
        <v>0</v>
      </c>
      <c r="I63" s="326"/>
      <c r="L63" s="383"/>
    </row>
    <row r="64" spans="1:12" ht="12.95" customHeight="1">
      <c r="A64" s="369">
        <f t="shared" si="0"/>
        <v>57</v>
      </c>
      <c r="B64" s="320"/>
      <c r="C64" s="321"/>
      <c r="D64" s="329" t="s">
        <v>920</v>
      </c>
      <c r="E64" s="330" t="s">
        <v>154</v>
      </c>
      <c r="F64" s="331">
        <v>1</v>
      </c>
      <c r="G64" s="332"/>
      <c r="H64" s="333">
        <f t="shared" si="7"/>
        <v>0</v>
      </c>
      <c r="I64" s="326"/>
      <c r="L64" s="383"/>
    </row>
    <row r="65" spans="1:12" ht="12.95" customHeight="1">
      <c r="A65" s="369">
        <f t="shared" si="0"/>
        <v>58</v>
      </c>
      <c r="B65" s="320"/>
      <c r="C65" s="321"/>
      <c r="D65" s="329" t="s">
        <v>921</v>
      </c>
      <c r="E65" s="330" t="s">
        <v>154</v>
      </c>
      <c r="F65" s="331">
        <v>1</v>
      </c>
      <c r="G65" s="332"/>
      <c r="H65" s="333">
        <f t="shared" si="7"/>
        <v>0</v>
      </c>
      <c r="I65" s="326"/>
      <c r="L65" s="383"/>
    </row>
    <row r="66" spans="1:12" ht="12.95" customHeight="1">
      <c r="A66" s="369">
        <f t="shared" si="0"/>
        <v>59</v>
      </c>
      <c r="B66" s="320"/>
      <c r="C66" s="321"/>
      <c r="D66" s="329" t="s">
        <v>922</v>
      </c>
      <c r="E66" s="330" t="s">
        <v>154</v>
      </c>
      <c r="F66" s="331">
        <v>1</v>
      </c>
      <c r="G66" s="332"/>
      <c r="H66" s="333">
        <f t="shared" si="7"/>
        <v>0</v>
      </c>
      <c r="I66" s="326"/>
      <c r="L66" s="383"/>
    </row>
    <row r="67" spans="1:12" ht="12.95" customHeight="1">
      <c r="A67" s="369">
        <f t="shared" si="0"/>
        <v>60</v>
      </c>
      <c r="B67" s="320"/>
      <c r="C67" s="321"/>
      <c r="D67" s="329" t="s">
        <v>923</v>
      </c>
      <c r="E67" s="330" t="s">
        <v>154</v>
      </c>
      <c r="F67" s="331">
        <v>1</v>
      </c>
      <c r="G67" s="332"/>
      <c r="H67" s="333">
        <f t="shared" si="7"/>
        <v>0</v>
      </c>
      <c r="I67" s="326"/>
      <c r="L67" s="383"/>
    </row>
    <row r="68" spans="1:12" ht="12.95" customHeight="1">
      <c r="A68" s="369">
        <f t="shared" si="0"/>
        <v>61</v>
      </c>
      <c r="B68" s="320"/>
      <c r="C68" s="321"/>
      <c r="D68" s="329" t="s">
        <v>924</v>
      </c>
      <c r="E68" s="330" t="s">
        <v>154</v>
      </c>
      <c r="F68" s="331">
        <v>1</v>
      </c>
      <c r="G68" s="332"/>
      <c r="H68" s="333">
        <f t="shared" si="7"/>
        <v>0</v>
      </c>
      <c r="I68" s="326"/>
      <c r="L68" s="383"/>
    </row>
    <row r="69" spans="1:12" ht="12.95" customHeight="1">
      <c r="A69" s="369">
        <f t="shared" si="0"/>
        <v>62</v>
      </c>
      <c r="B69" s="320"/>
      <c r="C69" s="321"/>
      <c r="D69" s="329" t="s">
        <v>925</v>
      </c>
      <c r="E69" s="330" t="s">
        <v>154</v>
      </c>
      <c r="F69" s="331">
        <v>1</v>
      </c>
      <c r="G69" s="332"/>
      <c r="H69" s="333">
        <f t="shared" si="7"/>
        <v>0</v>
      </c>
      <c r="I69" s="326"/>
      <c r="L69" s="383"/>
    </row>
    <row r="70" spans="1:12" ht="12.95" customHeight="1">
      <c r="A70" s="369">
        <f t="shared" si="0"/>
        <v>63</v>
      </c>
      <c r="B70" s="320"/>
      <c r="C70" s="321"/>
      <c r="D70" s="329" t="s">
        <v>926</v>
      </c>
      <c r="E70" s="330" t="s">
        <v>154</v>
      </c>
      <c r="F70" s="331">
        <v>1</v>
      </c>
      <c r="G70" s="332"/>
      <c r="H70" s="333">
        <f t="shared" si="7"/>
        <v>0</v>
      </c>
      <c r="I70" s="326"/>
      <c r="L70" s="383"/>
    </row>
    <row r="71" spans="1:12" ht="12.95" customHeight="1">
      <c r="A71" s="369">
        <f t="shared" si="0"/>
        <v>64</v>
      </c>
      <c r="B71" s="320"/>
      <c r="C71" s="321"/>
      <c r="D71" s="329" t="s">
        <v>927</v>
      </c>
      <c r="E71" s="330" t="s">
        <v>423</v>
      </c>
      <c r="F71" s="331">
        <v>2.5</v>
      </c>
      <c r="G71" s="332"/>
      <c r="H71" s="333">
        <f t="shared" si="7"/>
        <v>0</v>
      </c>
      <c r="I71" s="326"/>
      <c r="L71" s="383"/>
    </row>
    <row r="72" spans="1:12" ht="12.95" customHeight="1">
      <c r="A72" s="369">
        <f t="shared" si="0"/>
        <v>65</v>
      </c>
      <c r="B72" s="320"/>
      <c r="C72" s="334" t="s">
        <v>845</v>
      </c>
      <c r="D72" s="335" t="str">
        <f>CONCATENATE(C61," ",D61)</f>
        <v>6 Zařizovací předměty a vybavení</v>
      </c>
      <c r="E72" s="336"/>
      <c r="F72" s="337"/>
      <c r="G72" s="354"/>
      <c r="H72" s="339">
        <f>SUM(H62:H71)</f>
        <v>0</v>
      </c>
      <c r="I72" s="326"/>
      <c r="L72" s="383"/>
    </row>
    <row r="73" spans="1:12" ht="12.95" customHeight="1">
      <c r="A73" s="369">
        <f t="shared" si="0"/>
        <v>66</v>
      </c>
      <c r="B73" s="320"/>
      <c r="C73" s="321" t="s">
        <v>169</v>
      </c>
      <c r="D73" s="322" t="s">
        <v>928</v>
      </c>
      <c r="E73" s="323"/>
      <c r="F73" s="324"/>
      <c r="G73" s="355"/>
      <c r="H73" s="325"/>
      <c r="I73" s="326"/>
      <c r="L73" s="383"/>
    </row>
    <row r="74" spans="1:12" ht="12.95" customHeight="1">
      <c r="A74" s="369">
        <f t="shared" ref="A74:A128" si="8">A73+1</f>
        <v>67</v>
      </c>
      <c r="B74" s="320"/>
      <c r="C74" s="321"/>
      <c r="D74" s="329" t="s">
        <v>929</v>
      </c>
      <c r="E74" s="330" t="s">
        <v>257</v>
      </c>
      <c r="F74" s="331">
        <v>180</v>
      </c>
      <c r="G74" s="332"/>
      <c r="H74" s="333">
        <f>F74*G74</f>
        <v>0</v>
      </c>
      <c r="I74" s="326"/>
      <c r="L74" s="383"/>
    </row>
    <row r="75" spans="1:12" ht="12.95" customHeight="1">
      <c r="A75" s="369">
        <f t="shared" si="8"/>
        <v>68</v>
      </c>
      <c r="B75" s="320"/>
      <c r="C75" s="321"/>
      <c r="D75" s="329" t="s">
        <v>930</v>
      </c>
      <c r="E75" s="330" t="s">
        <v>257</v>
      </c>
      <c r="F75" s="331">
        <v>40</v>
      </c>
      <c r="G75" s="332"/>
      <c r="H75" s="333">
        <f>F75*G75</f>
        <v>0</v>
      </c>
      <c r="I75" s="326"/>
      <c r="L75" s="383"/>
    </row>
    <row r="76" spans="1:12" ht="12.95" customHeight="1">
      <c r="A76" s="369">
        <f t="shared" si="8"/>
        <v>69</v>
      </c>
      <c r="B76" s="320"/>
      <c r="C76" s="321"/>
      <c r="D76" s="329" t="s">
        <v>931</v>
      </c>
      <c r="E76" s="330" t="s">
        <v>257</v>
      </c>
      <c r="F76" s="331">
        <v>120</v>
      </c>
      <c r="G76" s="332"/>
      <c r="H76" s="333">
        <f>F76*G76</f>
        <v>0</v>
      </c>
      <c r="I76" s="326"/>
      <c r="L76" s="383"/>
    </row>
    <row r="77" spans="1:12" ht="12.95" customHeight="1">
      <c r="A77" s="369">
        <f t="shared" si="8"/>
        <v>70</v>
      </c>
      <c r="B77" s="320"/>
      <c r="C77" s="321"/>
      <c r="D77" s="329" t="s">
        <v>932</v>
      </c>
      <c r="E77" s="330" t="s">
        <v>257</v>
      </c>
      <c r="F77" s="331">
        <v>15</v>
      </c>
      <c r="G77" s="332"/>
      <c r="H77" s="333">
        <f>F77*G77</f>
        <v>0</v>
      </c>
      <c r="I77" s="326"/>
      <c r="L77" s="383"/>
    </row>
    <row r="78" spans="1:12" ht="12.95" customHeight="1">
      <c r="A78" s="369">
        <f t="shared" si="8"/>
        <v>71</v>
      </c>
      <c r="B78" s="320"/>
      <c r="C78" s="321"/>
      <c r="D78" s="329" t="s">
        <v>933</v>
      </c>
      <c r="E78" s="330" t="s">
        <v>154</v>
      </c>
      <c r="F78" s="331">
        <v>1</v>
      </c>
      <c r="G78" s="332"/>
      <c r="H78" s="333">
        <f t="shared" ref="H78:H83" si="9">F78*G78</f>
        <v>0</v>
      </c>
      <c r="I78" s="326"/>
      <c r="L78" s="383"/>
    </row>
    <row r="79" spans="1:12" ht="12.95" customHeight="1">
      <c r="A79" s="369">
        <f t="shared" si="8"/>
        <v>72</v>
      </c>
      <c r="B79" s="320"/>
      <c r="C79" s="321"/>
      <c r="D79" s="329" t="s">
        <v>856</v>
      </c>
      <c r="E79" s="330" t="s">
        <v>154</v>
      </c>
      <c r="F79" s="331">
        <v>1</v>
      </c>
      <c r="G79" s="332"/>
      <c r="H79" s="333">
        <f t="shared" si="9"/>
        <v>0</v>
      </c>
      <c r="I79" s="326"/>
      <c r="L79" s="383"/>
    </row>
    <row r="80" spans="1:12" ht="12.95" customHeight="1">
      <c r="A80" s="369">
        <f t="shared" si="8"/>
        <v>73</v>
      </c>
      <c r="B80" s="320"/>
      <c r="C80" s="321"/>
      <c r="D80" s="329" t="s">
        <v>857</v>
      </c>
      <c r="E80" s="330" t="s">
        <v>154</v>
      </c>
      <c r="F80" s="331">
        <v>1</v>
      </c>
      <c r="G80" s="332"/>
      <c r="H80" s="333">
        <f t="shared" si="9"/>
        <v>0</v>
      </c>
      <c r="I80" s="326"/>
      <c r="L80" s="383"/>
    </row>
    <row r="81" spans="1:12" ht="12.95" customHeight="1">
      <c r="A81" s="369">
        <f t="shared" si="8"/>
        <v>74</v>
      </c>
      <c r="B81" s="320"/>
      <c r="C81" s="321"/>
      <c r="D81" s="329" t="s">
        <v>934</v>
      </c>
      <c r="E81" s="330" t="s">
        <v>257</v>
      </c>
      <c r="F81" s="331">
        <f>SUM(F74:F77)</f>
        <v>355</v>
      </c>
      <c r="G81" s="332"/>
      <c r="H81" s="333">
        <f t="shared" si="9"/>
        <v>0</v>
      </c>
      <c r="I81" s="326"/>
      <c r="L81" s="383"/>
    </row>
    <row r="82" spans="1:12" ht="12.95" customHeight="1">
      <c r="A82" s="369">
        <f t="shared" si="8"/>
        <v>75</v>
      </c>
      <c r="B82" s="320"/>
      <c r="C82" s="321"/>
      <c r="D82" s="329" t="s">
        <v>935</v>
      </c>
      <c r="E82" s="330" t="s">
        <v>257</v>
      </c>
      <c r="F82" s="331">
        <f>F81</f>
        <v>355</v>
      </c>
      <c r="G82" s="332"/>
      <c r="H82" s="333">
        <f t="shared" si="9"/>
        <v>0</v>
      </c>
      <c r="I82" s="326"/>
      <c r="L82" s="383"/>
    </row>
    <row r="83" spans="1:12" ht="12.95" customHeight="1">
      <c r="A83" s="369">
        <f t="shared" si="8"/>
        <v>76</v>
      </c>
      <c r="B83" s="320"/>
      <c r="C83" s="321"/>
      <c r="D83" s="329" t="s">
        <v>936</v>
      </c>
      <c r="E83" s="330" t="s">
        <v>257</v>
      </c>
      <c r="F83" s="331">
        <f>F82</f>
        <v>355</v>
      </c>
      <c r="G83" s="332"/>
      <c r="H83" s="333">
        <f t="shared" si="9"/>
        <v>0</v>
      </c>
      <c r="I83" s="326"/>
      <c r="L83" s="383"/>
    </row>
    <row r="84" spans="1:12" ht="12.95" customHeight="1">
      <c r="A84" s="369">
        <f t="shared" si="8"/>
        <v>77</v>
      </c>
      <c r="B84" s="320"/>
      <c r="C84" s="321"/>
      <c r="D84" s="329" t="s">
        <v>902</v>
      </c>
      <c r="E84" s="330" t="s">
        <v>571</v>
      </c>
      <c r="F84" s="331">
        <v>15</v>
      </c>
      <c r="G84" s="332"/>
      <c r="H84" s="333">
        <f>F84*G84</f>
        <v>0</v>
      </c>
      <c r="I84" s="326"/>
      <c r="L84" s="383"/>
    </row>
    <row r="85" spans="1:12" ht="12.95" customHeight="1">
      <c r="A85" s="369">
        <f t="shared" si="8"/>
        <v>78</v>
      </c>
      <c r="B85" s="320"/>
      <c r="C85" s="321"/>
      <c r="D85" s="329" t="s">
        <v>903</v>
      </c>
      <c r="E85" s="330" t="s">
        <v>746</v>
      </c>
      <c r="F85" s="331">
        <v>5</v>
      </c>
      <c r="G85" s="332"/>
      <c r="H85" s="333">
        <f>F85*G85</f>
        <v>0</v>
      </c>
      <c r="I85" s="326"/>
      <c r="L85" s="383"/>
    </row>
    <row r="86" spans="1:12" ht="12.95" customHeight="1">
      <c r="A86" s="369">
        <f t="shared" si="8"/>
        <v>79</v>
      </c>
      <c r="B86" s="320"/>
      <c r="C86" s="321"/>
      <c r="D86" s="329" t="s">
        <v>859</v>
      </c>
      <c r="E86" s="330" t="s">
        <v>423</v>
      </c>
      <c r="F86" s="331">
        <v>2.5</v>
      </c>
      <c r="G86" s="332"/>
      <c r="H86" s="333">
        <f>F86*G86</f>
        <v>0</v>
      </c>
      <c r="I86" s="326"/>
      <c r="L86" s="383"/>
    </row>
    <row r="87" spans="1:12" ht="12.95" customHeight="1">
      <c r="A87" s="369">
        <f t="shared" si="8"/>
        <v>80</v>
      </c>
      <c r="B87" s="320"/>
      <c r="C87" s="334" t="s">
        <v>845</v>
      </c>
      <c r="D87" s="335" t="str">
        <f>CONCATENATE(C73," ",D73)</f>
        <v>7 Trubní vedení - vnitřní rozvod studené vody, teplé vody a cirkulace</v>
      </c>
      <c r="E87" s="336"/>
      <c r="F87" s="337"/>
      <c r="G87" s="354"/>
      <c r="H87" s="339">
        <f>SUM(H74:H86)</f>
        <v>0</v>
      </c>
      <c r="I87" s="326"/>
      <c r="L87" s="383"/>
    </row>
    <row r="88" spans="1:12" ht="12.95" customHeight="1">
      <c r="A88" s="369">
        <f t="shared" si="8"/>
        <v>81</v>
      </c>
      <c r="B88" s="320"/>
      <c r="C88" s="321" t="s">
        <v>173</v>
      </c>
      <c r="D88" s="322" t="s">
        <v>937</v>
      </c>
      <c r="E88" s="323"/>
      <c r="F88" s="324"/>
      <c r="G88" s="355"/>
      <c r="H88" s="325"/>
      <c r="I88" s="326"/>
      <c r="L88" s="383"/>
    </row>
    <row r="89" spans="1:12" ht="12.95" customHeight="1">
      <c r="A89" s="369">
        <f t="shared" si="8"/>
        <v>82</v>
      </c>
      <c r="B89" s="320"/>
      <c r="C89" s="321"/>
      <c r="D89" s="329" t="s">
        <v>938</v>
      </c>
      <c r="E89" s="330" t="s">
        <v>154</v>
      </c>
      <c r="F89" s="331">
        <v>3</v>
      </c>
      <c r="G89" s="332"/>
      <c r="H89" s="333">
        <f t="shared" ref="H89:H123" si="10">F89*G89</f>
        <v>0</v>
      </c>
      <c r="I89" s="326"/>
      <c r="L89" s="383"/>
    </row>
    <row r="90" spans="1:12" ht="12.95" customHeight="1">
      <c r="A90" s="369">
        <f t="shared" si="8"/>
        <v>83</v>
      </c>
      <c r="B90" s="320"/>
      <c r="C90" s="321"/>
      <c r="D90" s="329" t="s">
        <v>939</v>
      </c>
      <c r="E90" s="330" t="s">
        <v>154</v>
      </c>
      <c r="F90" s="331">
        <v>2</v>
      </c>
      <c r="G90" s="332"/>
      <c r="H90" s="333">
        <f t="shared" si="10"/>
        <v>0</v>
      </c>
      <c r="I90" s="326"/>
      <c r="L90" s="383"/>
    </row>
    <row r="91" spans="1:12" ht="12.95" customHeight="1">
      <c r="A91" s="369">
        <f t="shared" si="8"/>
        <v>84</v>
      </c>
      <c r="B91" s="320"/>
      <c r="C91" s="321"/>
      <c r="D91" s="329" t="s">
        <v>940</v>
      </c>
      <c r="E91" s="330" t="s">
        <v>154</v>
      </c>
      <c r="F91" s="331">
        <v>1</v>
      </c>
      <c r="G91" s="332"/>
      <c r="H91" s="333">
        <f t="shared" si="10"/>
        <v>0</v>
      </c>
      <c r="I91" s="326"/>
      <c r="L91" s="383"/>
    </row>
    <row r="92" spans="1:12" ht="12.95" customHeight="1">
      <c r="A92" s="369">
        <f t="shared" si="8"/>
        <v>85</v>
      </c>
      <c r="B92" s="320"/>
      <c r="C92" s="321"/>
      <c r="D92" s="329" t="s">
        <v>941</v>
      </c>
      <c r="E92" s="330" t="s">
        <v>154</v>
      </c>
      <c r="F92" s="331">
        <v>1</v>
      </c>
      <c r="G92" s="332"/>
      <c r="H92" s="333">
        <f t="shared" si="10"/>
        <v>0</v>
      </c>
      <c r="I92" s="326"/>
      <c r="L92" s="383"/>
    </row>
    <row r="93" spans="1:12" ht="12.95" customHeight="1">
      <c r="A93" s="369">
        <f t="shared" si="8"/>
        <v>86</v>
      </c>
      <c r="B93" s="320"/>
      <c r="C93" s="321"/>
      <c r="D93" s="329" t="s">
        <v>942</v>
      </c>
      <c r="E93" s="330" t="s">
        <v>154</v>
      </c>
      <c r="F93" s="331">
        <v>1</v>
      </c>
      <c r="G93" s="332"/>
      <c r="H93" s="333">
        <f>F93*G93</f>
        <v>0</v>
      </c>
      <c r="I93" s="326"/>
      <c r="L93" s="383"/>
    </row>
    <row r="94" spans="1:12" ht="12.95" customHeight="1">
      <c r="A94" s="369">
        <f t="shared" si="8"/>
        <v>87</v>
      </c>
      <c r="B94" s="320"/>
      <c r="C94" s="321"/>
      <c r="D94" s="329" t="s">
        <v>943</v>
      </c>
      <c r="E94" s="330" t="s">
        <v>154</v>
      </c>
      <c r="F94" s="331">
        <v>1</v>
      </c>
      <c r="G94" s="332"/>
      <c r="H94" s="333">
        <f t="shared" si="10"/>
        <v>0</v>
      </c>
      <c r="I94" s="326"/>
      <c r="L94" s="383"/>
    </row>
    <row r="95" spans="1:12" ht="12.95" customHeight="1">
      <c r="A95" s="369">
        <f t="shared" si="8"/>
        <v>88</v>
      </c>
      <c r="B95" s="320"/>
      <c r="C95" s="321"/>
      <c r="D95" s="329" t="s">
        <v>944</v>
      </c>
      <c r="E95" s="330" t="s">
        <v>154</v>
      </c>
      <c r="F95" s="331">
        <v>1</v>
      </c>
      <c r="G95" s="332"/>
      <c r="H95" s="333">
        <f>F95*G95</f>
        <v>0</v>
      </c>
      <c r="I95" s="326"/>
      <c r="L95" s="383"/>
    </row>
    <row r="96" spans="1:12" ht="12.95" customHeight="1">
      <c r="A96" s="369">
        <f t="shared" si="8"/>
        <v>89</v>
      </c>
      <c r="B96" s="320"/>
      <c r="C96" s="321"/>
      <c r="D96" s="329" t="s">
        <v>945</v>
      </c>
      <c r="E96" s="330" t="s">
        <v>154</v>
      </c>
      <c r="F96" s="331">
        <v>1</v>
      </c>
      <c r="G96" s="332"/>
      <c r="H96" s="333">
        <f>F96*G96</f>
        <v>0</v>
      </c>
      <c r="I96" s="326"/>
      <c r="L96" s="383"/>
    </row>
    <row r="97" spans="1:12" ht="12.95" customHeight="1">
      <c r="A97" s="369">
        <f t="shared" si="8"/>
        <v>90</v>
      </c>
      <c r="B97" s="320"/>
      <c r="C97" s="321"/>
      <c r="D97" s="329" t="s">
        <v>946</v>
      </c>
      <c r="E97" s="330" t="s">
        <v>154</v>
      </c>
      <c r="F97" s="331">
        <v>1</v>
      </c>
      <c r="G97" s="332"/>
      <c r="H97" s="333">
        <f t="shared" si="10"/>
        <v>0</v>
      </c>
      <c r="I97" s="326"/>
      <c r="L97" s="383"/>
    </row>
    <row r="98" spans="1:12" ht="12.95" customHeight="1">
      <c r="A98" s="369">
        <f t="shared" si="8"/>
        <v>91</v>
      </c>
      <c r="B98" s="320"/>
      <c r="C98" s="321"/>
      <c r="D98" s="329" t="s">
        <v>947</v>
      </c>
      <c r="E98" s="330" t="s">
        <v>154</v>
      </c>
      <c r="F98" s="331">
        <v>1</v>
      </c>
      <c r="G98" s="332"/>
      <c r="H98" s="333">
        <f t="shared" si="10"/>
        <v>0</v>
      </c>
      <c r="I98" s="326"/>
      <c r="L98" s="383"/>
    </row>
    <row r="99" spans="1:12" ht="12.95" customHeight="1">
      <c r="A99" s="369">
        <f t="shared" si="8"/>
        <v>92</v>
      </c>
      <c r="B99" s="320"/>
      <c r="C99" s="321"/>
      <c r="D99" s="329" t="s">
        <v>948</v>
      </c>
      <c r="E99" s="330" t="s">
        <v>154</v>
      </c>
      <c r="F99" s="331">
        <v>1</v>
      </c>
      <c r="G99" s="332"/>
      <c r="H99" s="333">
        <f t="shared" si="10"/>
        <v>0</v>
      </c>
      <c r="I99" s="326"/>
      <c r="L99" s="383"/>
    </row>
    <row r="100" spans="1:12" ht="12.95" customHeight="1">
      <c r="A100" s="369">
        <f t="shared" si="8"/>
        <v>93</v>
      </c>
      <c r="B100" s="320"/>
      <c r="C100" s="321"/>
      <c r="D100" s="329" t="s">
        <v>949</v>
      </c>
      <c r="E100" s="330" t="s">
        <v>154</v>
      </c>
      <c r="F100" s="331">
        <v>1</v>
      </c>
      <c r="G100" s="332"/>
      <c r="H100" s="333">
        <f t="shared" si="10"/>
        <v>0</v>
      </c>
      <c r="I100" s="326"/>
      <c r="L100" s="383"/>
    </row>
    <row r="101" spans="1:12" ht="12.95" customHeight="1">
      <c r="A101" s="369">
        <f t="shared" si="8"/>
        <v>94</v>
      </c>
      <c r="B101" s="320"/>
      <c r="C101" s="321"/>
      <c r="D101" s="329" t="s">
        <v>950</v>
      </c>
      <c r="E101" s="330" t="s">
        <v>154</v>
      </c>
      <c r="F101" s="331">
        <v>1</v>
      </c>
      <c r="G101" s="332"/>
      <c r="H101" s="333">
        <f t="shared" si="10"/>
        <v>0</v>
      </c>
      <c r="I101" s="326"/>
      <c r="L101" s="383"/>
    </row>
    <row r="102" spans="1:12" ht="12.95" customHeight="1">
      <c r="A102" s="369">
        <f t="shared" si="8"/>
        <v>95</v>
      </c>
      <c r="B102" s="320"/>
      <c r="C102" s="321"/>
      <c r="D102" s="329" t="s">
        <v>951</v>
      </c>
      <c r="E102" s="330" t="s">
        <v>154</v>
      </c>
      <c r="F102" s="331">
        <v>1</v>
      </c>
      <c r="G102" s="332"/>
      <c r="H102" s="333">
        <f t="shared" si="10"/>
        <v>0</v>
      </c>
      <c r="I102" s="326"/>
      <c r="L102" s="383"/>
    </row>
    <row r="103" spans="1:12" ht="12.95" customHeight="1">
      <c r="A103" s="369">
        <f t="shared" si="8"/>
        <v>96</v>
      </c>
      <c r="B103" s="320"/>
      <c r="C103" s="321"/>
      <c r="D103" s="329" t="s">
        <v>949</v>
      </c>
      <c r="E103" s="330" t="s">
        <v>154</v>
      </c>
      <c r="F103" s="331">
        <v>1</v>
      </c>
      <c r="G103" s="332"/>
      <c r="H103" s="333">
        <f t="shared" si="10"/>
        <v>0</v>
      </c>
      <c r="I103" s="326"/>
      <c r="L103" s="383"/>
    </row>
    <row r="104" spans="1:12" ht="12.95" customHeight="1">
      <c r="A104" s="369">
        <f t="shared" si="8"/>
        <v>97</v>
      </c>
      <c r="B104" s="320"/>
      <c r="C104" s="321"/>
      <c r="D104" s="329" t="s">
        <v>951</v>
      </c>
      <c r="E104" s="330" t="s">
        <v>154</v>
      </c>
      <c r="F104" s="331">
        <v>1</v>
      </c>
      <c r="G104" s="332"/>
      <c r="H104" s="333">
        <f t="shared" si="10"/>
        <v>0</v>
      </c>
      <c r="I104" s="326"/>
      <c r="L104" s="383"/>
    </row>
    <row r="105" spans="1:12" ht="12.95" customHeight="1">
      <c r="A105" s="369">
        <f t="shared" si="8"/>
        <v>98</v>
      </c>
      <c r="B105" s="320"/>
      <c r="C105" s="321"/>
      <c r="D105" s="329" t="s">
        <v>952</v>
      </c>
      <c r="E105" s="330" t="s">
        <v>154</v>
      </c>
      <c r="F105" s="331">
        <v>1</v>
      </c>
      <c r="G105" s="332"/>
      <c r="H105" s="333">
        <f t="shared" si="10"/>
        <v>0</v>
      </c>
      <c r="I105" s="326"/>
      <c r="L105" s="383"/>
    </row>
    <row r="106" spans="1:12" ht="12.95" customHeight="1">
      <c r="A106" s="369">
        <f t="shared" si="8"/>
        <v>99</v>
      </c>
      <c r="B106" s="320"/>
      <c r="C106" s="321"/>
      <c r="D106" s="329" t="s">
        <v>950</v>
      </c>
      <c r="E106" s="330" t="s">
        <v>154</v>
      </c>
      <c r="F106" s="331">
        <v>1</v>
      </c>
      <c r="G106" s="332"/>
      <c r="H106" s="333">
        <f t="shared" si="10"/>
        <v>0</v>
      </c>
      <c r="I106" s="326"/>
      <c r="L106" s="383"/>
    </row>
    <row r="107" spans="1:12" ht="12.95" customHeight="1">
      <c r="A107" s="369">
        <f t="shared" si="8"/>
        <v>100</v>
      </c>
      <c r="B107" s="320"/>
      <c r="C107" s="321"/>
      <c r="D107" s="329" t="s">
        <v>953</v>
      </c>
      <c r="E107" s="330" t="s">
        <v>154</v>
      </c>
      <c r="F107" s="331">
        <v>1</v>
      </c>
      <c r="G107" s="332"/>
      <c r="H107" s="333">
        <f t="shared" si="10"/>
        <v>0</v>
      </c>
      <c r="I107" s="326"/>
      <c r="L107" s="383"/>
    </row>
    <row r="108" spans="1:12" ht="12.95" customHeight="1">
      <c r="A108" s="369">
        <f t="shared" si="8"/>
        <v>101</v>
      </c>
      <c r="B108" s="320"/>
      <c r="C108" s="321"/>
      <c r="D108" s="329" t="s">
        <v>954</v>
      </c>
      <c r="E108" s="330" t="s">
        <v>154</v>
      </c>
      <c r="F108" s="331">
        <v>1</v>
      </c>
      <c r="G108" s="332"/>
      <c r="H108" s="333">
        <f t="shared" si="10"/>
        <v>0</v>
      </c>
      <c r="I108" s="326"/>
      <c r="L108" s="383"/>
    </row>
    <row r="109" spans="1:12" ht="12.95" customHeight="1">
      <c r="A109" s="369">
        <f t="shared" si="8"/>
        <v>102</v>
      </c>
      <c r="B109" s="320"/>
      <c r="C109" s="321"/>
      <c r="D109" s="329" t="s">
        <v>955</v>
      </c>
      <c r="E109" s="330" t="s">
        <v>154</v>
      </c>
      <c r="F109" s="331">
        <v>1</v>
      </c>
      <c r="G109" s="332"/>
      <c r="H109" s="333">
        <f t="shared" si="10"/>
        <v>0</v>
      </c>
      <c r="I109" s="326"/>
      <c r="L109" s="383"/>
    </row>
    <row r="110" spans="1:12" ht="12.95" customHeight="1">
      <c r="A110" s="369">
        <f t="shared" si="8"/>
        <v>103</v>
      </c>
      <c r="B110" s="320"/>
      <c r="C110" s="321"/>
      <c r="D110" s="329" t="s">
        <v>949</v>
      </c>
      <c r="E110" s="330" t="s">
        <v>154</v>
      </c>
      <c r="F110" s="331">
        <v>1</v>
      </c>
      <c r="G110" s="332"/>
      <c r="H110" s="333">
        <f t="shared" si="10"/>
        <v>0</v>
      </c>
      <c r="I110" s="326"/>
      <c r="L110" s="383"/>
    </row>
    <row r="111" spans="1:12" ht="12.95" customHeight="1">
      <c r="A111" s="369">
        <f t="shared" si="8"/>
        <v>104</v>
      </c>
      <c r="B111" s="320"/>
      <c r="C111" s="321"/>
      <c r="D111" s="329" t="s">
        <v>956</v>
      </c>
      <c r="E111" s="330" t="s">
        <v>154</v>
      </c>
      <c r="F111" s="331">
        <v>1</v>
      </c>
      <c r="G111" s="332"/>
      <c r="H111" s="333">
        <f t="shared" si="10"/>
        <v>0</v>
      </c>
      <c r="I111" s="326"/>
      <c r="L111" s="383"/>
    </row>
    <row r="112" spans="1:12" ht="12.95" customHeight="1">
      <c r="A112" s="369">
        <f t="shared" si="8"/>
        <v>105</v>
      </c>
      <c r="B112" s="320"/>
      <c r="C112" s="321"/>
      <c r="D112" s="329" t="s">
        <v>957</v>
      </c>
      <c r="E112" s="330" t="s">
        <v>154</v>
      </c>
      <c r="F112" s="331">
        <v>1</v>
      </c>
      <c r="G112" s="332"/>
      <c r="H112" s="333">
        <f t="shared" si="10"/>
        <v>0</v>
      </c>
      <c r="I112" s="326"/>
      <c r="L112" s="383"/>
    </row>
    <row r="113" spans="1:12" ht="12.95" customHeight="1">
      <c r="A113" s="369">
        <f t="shared" si="8"/>
        <v>106</v>
      </c>
      <c r="B113" s="320"/>
      <c r="C113" s="321"/>
      <c r="D113" s="329" t="s">
        <v>958</v>
      </c>
      <c r="E113" s="330" t="s">
        <v>154</v>
      </c>
      <c r="F113" s="331">
        <v>1</v>
      </c>
      <c r="G113" s="332"/>
      <c r="H113" s="333">
        <f t="shared" si="10"/>
        <v>0</v>
      </c>
      <c r="I113" s="326"/>
      <c r="L113" s="383"/>
    </row>
    <row r="114" spans="1:12" ht="12.95" customHeight="1">
      <c r="A114" s="369">
        <f t="shared" si="8"/>
        <v>107</v>
      </c>
      <c r="B114" s="320"/>
      <c r="C114" s="321"/>
      <c r="D114" s="329" t="s">
        <v>959</v>
      </c>
      <c r="E114" s="330" t="s">
        <v>154</v>
      </c>
      <c r="F114" s="331">
        <v>1</v>
      </c>
      <c r="G114" s="332"/>
      <c r="H114" s="333">
        <f t="shared" si="10"/>
        <v>0</v>
      </c>
      <c r="I114" s="326"/>
      <c r="L114" s="383"/>
    </row>
    <row r="115" spans="1:12" ht="12.95" customHeight="1">
      <c r="A115" s="369">
        <f t="shared" si="8"/>
        <v>108</v>
      </c>
      <c r="B115" s="320"/>
      <c r="C115" s="321"/>
      <c r="D115" s="329" t="s">
        <v>960</v>
      </c>
      <c r="E115" s="330" t="s">
        <v>154</v>
      </c>
      <c r="F115" s="331">
        <v>1</v>
      </c>
      <c r="G115" s="332"/>
      <c r="H115" s="333">
        <f t="shared" si="10"/>
        <v>0</v>
      </c>
      <c r="I115" s="326"/>
      <c r="L115" s="383"/>
    </row>
    <row r="116" spans="1:12" ht="12.95" customHeight="1">
      <c r="A116" s="369">
        <f t="shared" si="8"/>
        <v>109</v>
      </c>
      <c r="B116" s="320"/>
      <c r="C116" s="321"/>
      <c r="D116" s="329" t="s">
        <v>961</v>
      </c>
      <c r="E116" s="330" t="s">
        <v>154</v>
      </c>
      <c r="F116" s="331">
        <v>6</v>
      </c>
      <c r="G116" s="332"/>
      <c r="H116" s="333">
        <f t="shared" si="10"/>
        <v>0</v>
      </c>
      <c r="I116" s="326"/>
      <c r="L116" s="383"/>
    </row>
    <row r="117" spans="1:12" ht="12.95" customHeight="1">
      <c r="A117" s="369">
        <f t="shared" si="8"/>
        <v>110</v>
      </c>
      <c r="B117" s="320"/>
      <c r="C117" s="321"/>
      <c r="D117" s="329" t="s">
        <v>962</v>
      </c>
      <c r="E117" s="330" t="s">
        <v>154</v>
      </c>
      <c r="F117" s="331">
        <v>7</v>
      </c>
      <c r="G117" s="332"/>
      <c r="H117" s="333">
        <f t="shared" si="10"/>
        <v>0</v>
      </c>
      <c r="I117" s="326"/>
      <c r="L117" s="383"/>
    </row>
    <row r="118" spans="1:12" ht="12.95" customHeight="1">
      <c r="A118" s="369">
        <f t="shared" si="8"/>
        <v>111</v>
      </c>
      <c r="B118" s="320"/>
      <c r="C118" s="321"/>
      <c r="D118" s="329" t="s">
        <v>963</v>
      </c>
      <c r="E118" s="330" t="s">
        <v>154</v>
      </c>
      <c r="F118" s="331">
        <v>7</v>
      </c>
      <c r="G118" s="332"/>
      <c r="H118" s="333">
        <f t="shared" si="10"/>
        <v>0</v>
      </c>
      <c r="I118" s="326"/>
      <c r="L118" s="383"/>
    </row>
    <row r="119" spans="1:12" ht="12.95" customHeight="1">
      <c r="A119" s="369">
        <f t="shared" si="8"/>
        <v>112</v>
      </c>
      <c r="B119" s="320"/>
      <c r="C119" s="321"/>
      <c r="D119" s="329" t="s">
        <v>964</v>
      </c>
      <c r="E119" s="330" t="s">
        <v>154</v>
      </c>
      <c r="F119" s="331">
        <v>1</v>
      </c>
      <c r="G119" s="332"/>
      <c r="H119" s="333">
        <f t="shared" si="10"/>
        <v>0</v>
      </c>
      <c r="I119" s="326"/>
      <c r="L119" s="383"/>
    </row>
    <row r="120" spans="1:12" ht="12.95" customHeight="1">
      <c r="A120" s="369">
        <f t="shared" si="8"/>
        <v>113</v>
      </c>
      <c r="B120" s="320"/>
      <c r="C120" s="321"/>
      <c r="D120" s="329" t="s">
        <v>965</v>
      </c>
      <c r="E120" s="330" t="s">
        <v>154</v>
      </c>
      <c r="F120" s="331">
        <v>60</v>
      </c>
      <c r="G120" s="332"/>
      <c r="H120" s="333">
        <f t="shared" si="10"/>
        <v>0</v>
      </c>
      <c r="I120" s="326"/>
      <c r="L120" s="383"/>
    </row>
    <row r="121" spans="1:12" ht="12.95" customHeight="1">
      <c r="A121" s="369">
        <f t="shared" si="8"/>
        <v>114</v>
      </c>
      <c r="B121" s="320"/>
      <c r="C121" s="321"/>
      <c r="D121" s="329" t="s">
        <v>966</v>
      </c>
      <c r="E121" s="330" t="s">
        <v>967</v>
      </c>
      <c r="F121" s="331">
        <v>3</v>
      </c>
      <c r="G121" s="332"/>
      <c r="H121" s="333">
        <f t="shared" si="10"/>
        <v>0</v>
      </c>
      <c r="I121" s="326"/>
      <c r="L121" s="383"/>
    </row>
    <row r="122" spans="1:12" ht="12.95" customHeight="1">
      <c r="A122" s="369">
        <f t="shared" si="8"/>
        <v>115</v>
      </c>
      <c r="B122" s="320"/>
      <c r="C122" s="321"/>
      <c r="D122" s="329" t="s">
        <v>968</v>
      </c>
      <c r="E122" s="330" t="s">
        <v>154</v>
      </c>
      <c r="F122" s="331">
        <v>50</v>
      </c>
      <c r="G122" s="332"/>
      <c r="H122" s="333">
        <f t="shared" si="10"/>
        <v>0</v>
      </c>
      <c r="I122" s="326"/>
      <c r="L122" s="383"/>
    </row>
    <row r="123" spans="1:12" ht="12.95" customHeight="1">
      <c r="A123" s="369">
        <f t="shared" si="8"/>
        <v>116</v>
      </c>
      <c r="B123" s="320"/>
      <c r="C123" s="321"/>
      <c r="D123" s="329" t="s">
        <v>865</v>
      </c>
      <c r="E123" s="330" t="s">
        <v>423</v>
      </c>
      <c r="F123" s="331">
        <v>2.5</v>
      </c>
      <c r="G123" s="332"/>
      <c r="H123" s="333">
        <f t="shared" si="10"/>
        <v>0</v>
      </c>
      <c r="I123" s="326"/>
      <c r="L123" s="383"/>
    </row>
    <row r="124" spans="1:12" ht="12.95" customHeight="1">
      <c r="A124" s="369">
        <f t="shared" si="8"/>
        <v>117</v>
      </c>
      <c r="B124" s="320"/>
      <c r="C124" s="334" t="s">
        <v>845</v>
      </c>
      <c r="D124" s="335" t="str">
        <f>CONCATENATE(C88," ",D88)</f>
        <v>8 Trubní vedení - vodovod armatury, zařízení</v>
      </c>
      <c r="E124" s="336"/>
      <c r="F124" s="337"/>
      <c r="G124" s="354"/>
      <c r="H124" s="339">
        <f>SUM(H89:H123)</f>
        <v>0</v>
      </c>
      <c r="I124" s="326"/>
      <c r="L124" s="383"/>
    </row>
    <row r="125" spans="1:12" ht="12.95" customHeight="1" thickBot="1">
      <c r="A125" s="369">
        <f t="shared" si="8"/>
        <v>118</v>
      </c>
      <c r="B125" s="348"/>
      <c r="C125" s="315" t="s">
        <v>382</v>
      </c>
      <c r="D125" s="357" t="s">
        <v>876</v>
      </c>
      <c r="E125" s="349"/>
      <c r="F125" s="350"/>
      <c r="G125" s="350"/>
      <c r="H125" s="352">
        <f>H124+H87+H72+H60+H45+H34+H23</f>
        <v>0</v>
      </c>
      <c r="I125" s="326"/>
      <c r="L125" s="383"/>
    </row>
    <row r="126" spans="1:12" ht="13.5" thickBot="1">
      <c r="A126" s="369">
        <f t="shared" si="8"/>
        <v>119</v>
      </c>
      <c r="B126" s="358"/>
      <c r="C126" s="359"/>
      <c r="D126" s="360"/>
      <c r="E126" s="361"/>
      <c r="F126" s="362"/>
      <c r="G126" s="362"/>
      <c r="H126" s="363">
        <f>H125+H13</f>
        <v>0</v>
      </c>
    </row>
    <row r="127" spans="1:12">
      <c r="A127" s="369">
        <f t="shared" si="8"/>
        <v>120</v>
      </c>
      <c r="B127" s="358"/>
      <c r="C127" s="364"/>
      <c r="D127" s="360"/>
      <c r="E127" s="361"/>
      <c r="F127" s="362"/>
      <c r="G127" s="362"/>
      <c r="H127" s="365"/>
    </row>
    <row r="128" spans="1:12" ht="13.5" thickBot="1">
      <c r="A128" s="369">
        <f t="shared" si="8"/>
        <v>121</v>
      </c>
      <c r="B128" s="366"/>
      <c r="C128" s="367" t="s">
        <v>877</v>
      </c>
      <c r="D128" s="367"/>
      <c r="E128" s="367"/>
      <c r="F128" s="367"/>
      <c r="G128" s="367"/>
      <c r="H128" s="368"/>
    </row>
    <row r="129" spans="1:6">
      <c r="A129" s="369"/>
      <c r="D129" s="370"/>
      <c r="F129" s="296"/>
    </row>
    <row r="130" spans="1:6">
      <c r="A130" s="369"/>
      <c r="F130" s="296"/>
    </row>
    <row r="131" spans="1:6">
      <c r="A131" s="369"/>
      <c r="F131" s="296"/>
    </row>
    <row r="132" spans="1:6">
      <c r="A132" s="369"/>
      <c r="F132" s="296"/>
    </row>
    <row r="133" spans="1:6">
      <c r="A133" s="369"/>
      <c r="F133" s="296"/>
    </row>
    <row r="134" spans="1:6">
      <c r="A134" s="369"/>
      <c r="F134" s="296"/>
    </row>
    <row r="135" spans="1:6">
      <c r="A135" s="369"/>
      <c r="F135" s="296"/>
    </row>
    <row r="136" spans="1:6">
      <c r="A136" s="369"/>
      <c r="F136" s="296"/>
    </row>
    <row r="137" spans="1:6">
      <c r="A137" s="369"/>
      <c r="F137" s="296"/>
    </row>
    <row r="138" spans="1:6">
      <c r="A138" s="369"/>
      <c r="F138" s="296"/>
    </row>
    <row r="139" spans="1:6">
      <c r="A139" s="369"/>
      <c r="F139" s="296"/>
    </row>
    <row r="140" spans="1:6">
      <c r="A140" s="369"/>
      <c r="F140" s="296"/>
    </row>
    <row r="141" spans="1:6">
      <c r="A141" s="369"/>
      <c r="F141" s="296"/>
    </row>
    <row r="142" spans="1:6">
      <c r="A142" s="369"/>
      <c r="F142" s="296"/>
    </row>
    <row r="143" spans="1:6">
      <c r="A143" s="369"/>
      <c r="F143" s="296"/>
    </row>
    <row r="144" spans="1:6">
      <c r="A144" s="369"/>
      <c r="F144" s="296"/>
    </row>
    <row r="145" spans="1:8">
      <c r="A145" s="369"/>
      <c r="F145" s="296"/>
    </row>
    <row r="146" spans="1:8">
      <c r="A146" s="369"/>
      <c r="F146" s="296"/>
    </row>
    <row r="147" spans="1:8">
      <c r="A147" s="369"/>
      <c r="F147" s="296"/>
    </row>
    <row r="148" spans="1:8">
      <c r="A148" s="369"/>
      <c r="B148" s="371"/>
      <c r="C148" s="371"/>
      <c r="D148" s="371"/>
      <c r="E148" s="371"/>
      <c r="F148" s="371"/>
      <c r="G148" s="371"/>
      <c r="H148" s="371"/>
    </row>
    <row r="149" spans="1:8">
      <c r="A149" s="369"/>
      <c r="B149" s="371"/>
      <c r="C149" s="371"/>
      <c r="D149" s="371"/>
      <c r="E149" s="371"/>
      <c r="F149" s="371"/>
      <c r="G149" s="371"/>
      <c r="H149" s="371"/>
    </row>
    <row r="150" spans="1:8">
      <c r="B150" s="371"/>
      <c r="C150" s="371"/>
      <c r="D150" s="371"/>
      <c r="E150" s="371"/>
      <c r="F150" s="371"/>
      <c r="G150" s="371"/>
      <c r="H150" s="371"/>
    </row>
    <row r="151" spans="1:8">
      <c r="B151" s="371"/>
      <c r="C151" s="371"/>
      <c r="D151" s="371"/>
      <c r="E151" s="371"/>
      <c r="F151" s="371"/>
      <c r="G151" s="371"/>
      <c r="H151" s="371"/>
    </row>
    <row r="152" spans="1:8">
      <c r="F152" s="296"/>
    </row>
    <row r="153" spans="1:8">
      <c r="F153" s="296"/>
    </row>
    <row r="154" spans="1:8">
      <c r="F154" s="296"/>
    </row>
    <row r="155" spans="1:8">
      <c r="F155" s="296"/>
    </row>
    <row r="156" spans="1:8">
      <c r="F156" s="296"/>
    </row>
    <row r="157" spans="1:8">
      <c r="F157" s="296"/>
    </row>
    <row r="158" spans="1:8">
      <c r="F158" s="296"/>
    </row>
    <row r="159" spans="1:8">
      <c r="F159" s="296"/>
    </row>
    <row r="160" spans="1:8">
      <c r="F160" s="296"/>
    </row>
    <row r="161" spans="6:6">
      <c r="F161" s="296"/>
    </row>
    <row r="162" spans="6:6">
      <c r="F162" s="296"/>
    </row>
    <row r="163" spans="6:6">
      <c r="F163" s="296"/>
    </row>
    <row r="164" spans="6:6">
      <c r="F164" s="296"/>
    </row>
    <row r="165" spans="6:6">
      <c r="F165" s="296"/>
    </row>
    <row r="166" spans="6:6">
      <c r="F166" s="296"/>
    </row>
    <row r="167" spans="6:6">
      <c r="F167" s="296"/>
    </row>
    <row r="168" spans="6:6">
      <c r="F168" s="296"/>
    </row>
    <row r="169" spans="6:6">
      <c r="F169" s="296"/>
    </row>
    <row r="170" spans="6:6">
      <c r="F170" s="296"/>
    </row>
    <row r="171" spans="6:6">
      <c r="F171" s="296"/>
    </row>
    <row r="172" spans="6:6">
      <c r="F172" s="296"/>
    </row>
    <row r="173" spans="6:6">
      <c r="F173" s="296"/>
    </row>
    <row r="174" spans="6:6">
      <c r="F174" s="296"/>
    </row>
    <row r="175" spans="6:6">
      <c r="F175" s="296"/>
    </row>
    <row r="176" spans="6:6">
      <c r="F176" s="296"/>
    </row>
    <row r="177" spans="2:8">
      <c r="F177" s="296"/>
    </row>
    <row r="178" spans="2:8">
      <c r="F178" s="296"/>
    </row>
    <row r="179" spans="2:8">
      <c r="F179" s="296"/>
    </row>
    <row r="180" spans="2:8">
      <c r="F180" s="296"/>
    </row>
    <row r="181" spans="2:8">
      <c r="F181" s="296"/>
    </row>
    <row r="182" spans="2:8">
      <c r="F182" s="296"/>
    </row>
    <row r="183" spans="2:8">
      <c r="B183" s="372"/>
      <c r="C183" s="372"/>
    </row>
    <row r="184" spans="2:8">
      <c r="B184" s="371"/>
      <c r="C184" s="371"/>
      <c r="D184" s="374"/>
      <c r="E184" s="374"/>
      <c r="F184" s="375"/>
      <c r="G184" s="374"/>
      <c r="H184" s="376"/>
    </row>
    <row r="185" spans="2:8">
      <c r="B185" s="377"/>
      <c r="C185" s="377"/>
      <c r="D185" s="371"/>
      <c r="E185" s="371"/>
      <c r="F185" s="378"/>
      <c r="G185" s="371"/>
      <c r="H185" s="371"/>
    </row>
    <row r="186" spans="2:8">
      <c r="B186" s="371"/>
      <c r="C186" s="371"/>
      <c r="D186" s="371"/>
      <c r="E186" s="371"/>
      <c r="F186" s="378"/>
      <c r="G186" s="371"/>
      <c r="H186" s="371"/>
    </row>
    <row r="187" spans="2:8">
      <c r="B187" s="371"/>
      <c r="C187" s="371"/>
      <c r="D187" s="371"/>
      <c r="E187" s="371"/>
      <c r="F187" s="378"/>
      <c r="G187" s="371"/>
      <c r="H187" s="371"/>
    </row>
    <row r="188" spans="2:8">
      <c r="B188" s="371"/>
      <c r="C188" s="371"/>
      <c r="D188" s="371"/>
      <c r="E188" s="371"/>
      <c r="F188" s="378"/>
      <c r="G188" s="371"/>
      <c r="H188" s="371"/>
    </row>
    <row r="189" spans="2:8">
      <c r="B189" s="371"/>
      <c r="C189" s="371"/>
      <c r="D189" s="371"/>
      <c r="E189" s="371"/>
      <c r="F189" s="378"/>
      <c r="G189" s="371"/>
      <c r="H189" s="371"/>
    </row>
    <row r="190" spans="2:8">
      <c r="B190" s="371"/>
      <c r="C190" s="371"/>
      <c r="D190" s="371"/>
      <c r="E190" s="371"/>
      <c r="F190" s="378"/>
      <c r="G190" s="371"/>
      <c r="H190" s="371"/>
    </row>
    <row r="191" spans="2:8">
      <c r="B191" s="371"/>
      <c r="C191" s="371"/>
      <c r="D191" s="371"/>
      <c r="E191" s="371"/>
      <c r="F191" s="378"/>
      <c r="G191" s="371"/>
      <c r="H191" s="371"/>
    </row>
    <row r="192" spans="2:8">
      <c r="B192" s="371"/>
      <c r="C192" s="371"/>
      <c r="D192" s="371"/>
      <c r="E192" s="371"/>
      <c r="F192" s="378"/>
      <c r="G192" s="371"/>
      <c r="H192" s="371"/>
    </row>
    <row r="193" spans="2:8">
      <c r="B193" s="371"/>
      <c r="C193" s="371"/>
      <c r="D193" s="371"/>
      <c r="E193" s="371"/>
      <c r="F193" s="378"/>
      <c r="G193" s="371"/>
      <c r="H193" s="371"/>
    </row>
    <row r="194" spans="2:8">
      <c r="B194" s="371"/>
      <c r="C194" s="371"/>
      <c r="D194" s="371"/>
      <c r="E194" s="371"/>
      <c r="F194" s="378"/>
      <c r="G194" s="371"/>
      <c r="H194" s="371"/>
    </row>
    <row r="195" spans="2:8">
      <c r="B195" s="371"/>
      <c r="C195" s="371"/>
      <c r="D195" s="371"/>
      <c r="E195" s="371"/>
      <c r="F195" s="378"/>
      <c r="G195" s="371"/>
      <c r="H195" s="371"/>
    </row>
    <row r="196" spans="2:8">
      <c r="B196" s="371"/>
      <c r="C196" s="371"/>
      <c r="D196" s="371"/>
      <c r="E196" s="371"/>
      <c r="F196" s="378"/>
      <c r="G196" s="371"/>
      <c r="H196" s="371"/>
    </row>
    <row r="197" spans="2:8">
      <c r="B197" s="371"/>
      <c r="C197" s="371"/>
      <c r="D197" s="371"/>
      <c r="E197" s="371"/>
      <c r="F197" s="378"/>
      <c r="G197" s="371"/>
      <c r="H197" s="371"/>
    </row>
  </sheetData>
  <sheetProtection password="DAFF" sheet="1" objects="1" scenarios="1"/>
  <mergeCells count="5">
    <mergeCell ref="B1:H1"/>
    <mergeCell ref="B2:H2"/>
    <mergeCell ref="B3:C3"/>
    <mergeCell ref="B4:C4"/>
    <mergeCell ref="F4:H4"/>
  </mergeCells>
  <printOptions gridLinesSet="0"/>
  <pageMargins left="0.59055118110236227" right="0.39370078740157483" top="0.19685039370078741" bottom="0.19685039370078741" header="0" footer="0.19685039370078741"/>
  <pageSetup paperSize="9" scale="78" orientation="landscape" horizontalDpi="300" r:id="rId1"/>
  <headerFooter alignWithMargins="0">
    <oddFooter>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7"/>
  <dimension ref="A1:BE49"/>
  <sheetViews>
    <sheetView showGridLines="0" view="pageBreakPreview" zoomScaleNormal="150" zoomScaleSheetLayoutView="100" workbookViewId="0">
      <selection activeCell="B18" sqref="B18"/>
    </sheetView>
  </sheetViews>
  <sheetFormatPr defaultRowHeight="12.75"/>
  <cols>
    <col min="1" max="1" width="2.33203125" style="229" customWidth="1"/>
    <col min="2" max="2" width="17.5" style="229" customWidth="1"/>
    <col min="3" max="3" width="18.5" style="229" customWidth="1"/>
    <col min="4" max="4" width="17" style="229" customWidth="1"/>
    <col min="5" max="5" width="15.83203125" style="229" customWidth="1"/>
    <col min="6" max="6" width="19.33203125" style="229" customWidth="1"/>
    <col min="7" max="7" width="17.83203125" style="229" customWidth="1"/>
    <col min="8" max="16384" width="9.33203125" style="229"/>
  </cols>
  <sheetData>
    <row r="1" spans="1:57" ht="21.75" customHeight="1">
      <c r="A1" s="226" t="s">
        <v>784</v>
      </c>
      <c r="B1" s="227"/>
      <c r="C1" s="227"/>
      <c r="D1" s="227"/>
      <c r="E1" s="227"/>
      <c r="F1" s="227"/>
      <c r="G1" s="228"/>
    </row>
    <row r="2" spans="1:57" ht="15" customHeight="1" thickBot="1">
      <c r="A2" s="230"/>
      <c r="B2" s="231"/>
      <c r="C2" s="231"/>
      <c r="D2" s="231"/>
      <c r="E2" s="231"/>
      <c r="F2" s="231"/>
      <c r="G2" s="232"/>
    </row>
    <row r="3" spans="1:57" ht="12.95" customHeight="1">
      <c r="A3" s="233" t="s">
        <v>785</v>
      </c>
      <c r="B3" s="234"/>
      <c r="C3" s="235" t="s">
        <v>786</v>
      </c>
      <c r="D3" s="235"/>
      <c r="E3" s="235"/>
      <c r="F3" s="235" t="s">
        <v>787</v>
      </c>
      <c r="G3" s="236"/>
    </row>
    <row r="4" spans="1:57" ht="12.95" customHeight="1">
      <c r="A4" s="237"/>
      <c r="B4" s="238"/>
      <c r="C4" s="239" t="s">
        <v>969</v>
      </c>
      <c r="D4" s="231"/>
      <c r="E4" s="231"/>
      <c r="F4" s="231"/>
      <c r="G4" s="232"/>
    </row>
    <row r="5" spans="1:57" ht="12.95" customHeight="1">
      <c r="A5" s="240" t="s">
        <v>789</v>
      </c>
      <c r="B5" s="241"/>
      <c r="C5" s="242" t="s">
        <v>790</v>
      </c>
      <c r="D5" s="242"/>
      <c r="E5" s="242"/>
      <c r="F5" s="243" t="s">
        <v>791</v>
      </c>
      <c r="G5" s="244"/>
    </row>
    <row r="6" spans="1:57" ht="12.95" customHeight="1">
      <c r="A6" s="245" t="s">
        <v>792</v>
      </c>
      <c r="B6" s="238"/>
      <c r="C6" s="231"/>
      <c r="D6" s="231"/>
      <c r="E6" s="231"/>
      <c r="F6" s="246"/>
      <c r="G6" s="232"/>
    </row>
    <row r="7" spans="1:57">
      <c r="A7" s="240" t="s">
        <v>793</v>
      </c>
      <c r="B7" s="242"/>
      <c r="C7" s="679" t="s">
        <v>794</v>
      </c>
      <c r="D7" s="680"/>
      <c r="E7" s="247" t="s">
        <v>795</v>
      </c>
      <c r="F7" s="248"/>
      <c r="G7" s="249"/>
      <c r="H7" s="250"/>
      <c r="I7" s="250"/>
    </row>
    <row r="8" spans="1:57">
      <c r="A8" s="240" t="s">
        <v>796</v>
      </c>
      <c r="B8" s="242"/>
      <c r="C8" s="251" t="s">
        <v>797</v>
      </c>
      <c r="D8" s="251"/>
      <c r="E8" s="243" t="s">
        <v>798</v>
      </c>
      <c r="F8" s="242"/>
      <c r="G8" s="252"/>
    </row>
    <row r="9" spans="1:57">
      <c r="A9" s="253" t="s">
        <v>799</v>
      </c>
      <c r="B9" s="251"/>
      <c r="C9" s="251"/>
      <c r="D9" s="251"/>
      <c r="E9" s="254" t="s">
        <v>800</v>
      </c>
      <c r="F9" s="251"/>
      <c r="G9" s="255"/>
    </row>
    <row r="10" spans="1:57">
      <c r="A10" s="230" t="s">
        <v>801</v>
      </c>
      <c r="B10" s="231"/>
      <c r="C10" s="231"/>
      <c r="D10" s="231"/>
      <c r="E10" s="256" t="s">
        <v>802</v>
      </c>
      <c r="F10" s="231"/>
      <c r="G10" s="232"/>
      <c r="BA10" s="257"/>
      <c r="BB10" s="257"/>
      <c r="BC10" s="257"/>
      <c r="BD10" s="257"/>
      <c r="BE10" s="257"/>
    </row>
    <row r="11" spans="1:57">
      <c r="A11" s="230" t="s">
        <v>803</v>
      </c>
      <c r="B11" s="231"/>
      <c r="C11" s="231"/>
      <c r="D11" s="231"/>
      <c r="E11" s="681" t="s">
        <v>804</v>
      </c>
      <c r="F11" s="682"/>
      <c r="G11" s="683"/>
    </row>
    <row r="12" spans="1:57" ht="28.5" customHeight="1" thickBot="1">
      <c r="A12" s="258" t="s">
        <v>805</v>
      </c>
      <c r="B12" s="259"/>
      <c r="C12" s="259"/>
      <c r="D12" s="259"/>
      <c r="E12" s="260"/>
      <c r="F12" s="260"/>
      <c r="G12" s="261"/>
    </row>
    <row r="13" spans="1:57" ht="17.25" customHeight="1" thickBot="1">
      <c r="A13" s="262" t="s">
        <v>806</v>
      </c>
      <c r="B13" s="263"/>
      <c r="C13" s="264"/>
      <c r="D13" s="265" t="s">
        <v>755</v>
      </c>
      <c r="E13" s="266"/>
      <c r="F13" s="266"/>
      <c r="G13" s="264"/>
    </row>
    <row r="14" spans="1:57" ht="15.95" customHeight="1">
      <c r="A14" s="267"/>
      <c r="B14" s="268" t="s">
        <v>807</v>
      </c>
      <c r="C14" s="269"/>
      <c r="D14" s="270"/>
      <c r="E14" s="271"/>
      <c r="F14" s="272"/>
      <c r="G14" s="269"/>
    </row>
    <row r="15" spans="1:57" ht="15.95" customHeight="1">
      <c r="A15" s="267" t="s">
        <v>808</v>
      </c>
      <c r="B15" s="268" t="s">
        <v>809</v>
      </c>
      <c r="C15" s="269"/>
      <c r="D15" s="253"/>
      <c r="E15" s="273"/>
      <c r="F15" s="274"/>
      <c r="G15" s="269"/>
    </row>
    <row r="16" spans="1:57" ht="15.95" customHeight="1">
      <c r="A16" s="267" t="s">
        <v>810</v>
      </c>
      <c r="B16" s="268" t="s">
        <v>811</v>
      </c>
      <c r="C16" s="269"/>
      <c r="D16" s="253"/>
      <c r="E16" s="273"/>
      <c r="F16" s="274"/>
      <c r="G16" s="269"/>
    </row>
    <row r="17" spans="1:8" ht="15.95" customHeight="1">
      <c r="A17" s="275" t="s">
        <v>812</v>
      </c>
      <c r="B17" s="268" t="s">
        <v>813</v>
      </c>
      <c r="C17" s="269"/>
      <c r="D17" s="253"/>
      <c r="E17" s="273"/>
      <c r="F17" s="274"/>
      <c r="G17" s="269"/>
    </row>
    <row r="18" spans="1:8" ht="15.95" customHeight="1">
      <c r="A18" s="276" t="s">
        <v>814</v>
      </c>
      <c r="B18" s="268"/>
      <c r="C18" s="269"/>
      <c r="D18" s="253"/>
      <c r="E18" s="273"/>
      <c r="F18" s="274"/>
      <c r="G18" s="269"/>
    </row>
    <row r="19" spans="1:8" ht="15.95" customHeight="1">
      <c r="A19" s="276"/>
      <c r="B19" s="268"/>
      <c r="C19" s="269"/>
      <c r="D19" s="253"/>
      <c r="E19" s="273"/>
      <c r="F19" s="274"/>
      <c r="G19" s="269"/>
    </row>
    <row r="20" spans="1:8" ht="15.95" customHeight="1">
      <c r="A20" s="276" t="s">
        <v>741</v>
      </c>
      <c r="B20" s="268"/>
      <c r="C20" s="269"/>
      <c r="D20" s="253"/>
      <c r="E20" s="273"/>
      <c r="F20" s="274"/>
      <c r="G20" s="269"/>
    </row>
    <row r="21" spans="1:8" ht="15.95" customHeight="1">
      <c r="A21" s="230" t="s">
        <v>815</v>
      </c>
      <c r="B21" s="231"/>
      <c r="C21" s="269"/>
      <c r="D21" s="253" t="s">
        <v>816</v>
      </c>
      <c r="E21" s="273"/>
      <c r="F21" s="274"/>
      <c r="G21" s="269"/>
    </row>
    <row r="22" spans="1:8" ht="15.95" customHeight="1" thickBot="1">
      <c r="A22" s="253" t="s">
        <v>817</v>
      </c>
      <c r="B22" s="251"/>
      <c r="C22" s="277"/>
      <c r="D22" s="278" t="s">
        <v>818</v>
      </c>
      <c r="E22" s="279"/>
      <c r="F22" s="280"/>
      <c r="G22" s="269"/>
    </row>
    <row r="23" spans="1:8">
      <c r="A23" s="233" t="s">
        <v>819</v>
      </c>
      <c r="B23" s="235"/>
      <c r="C23" s="281" t="s">
        <v>820</v>
      </c>
      <c r="D23" s="235"/>
      <c r="E23" s="281" t="s">
        <v>821</v>
      </c>
      <c r="F23" s="235"/>
      <c r="G23" s="236"/>
    </row>
    <row r="24" spans="1:8">
      <c r="A24" s="240"/>
      <c r="B24" s="242"/>
      <c r="C24" s="243" t="s">
        <v>822</v>
      </c>
      <c r="D24" s="242"/>
      <c r="E24" s="243" t="s">
        <v>822</v>
      </c>
      <c r="F24" s="242"/>
      <c r="G24" s="244"/>
    </row>
    <row r="25" spans="1:8">
      <c r="A25" s="230" t="s">
        <v>823</v>
      </c>
      <c r="B25" s="282"/>
      <c r="C25" s="256" t="s">
        <v>823</v>
      </c>
      <c r="D25" s="231"/>
      <c r="E25" s="256" t="s">
        <v>823</v>
      </c>
      <c r="F25" s="231"/>
      <c r="G25" s="232"/>
    </row>
    <row r="26" spans="1:8">
      <c r="A26" s="230"/>
      <c r="B26" s="283"/>
      <c r="C26" s="256" t="s">
        <v>824</v>
      </c>
      <c r="D26" s="231"/>
      <c r="E26" s="256" t="s">
        <v>825</v>
      </c>
      <c r="F26" s="231"/>
      <c r="G26" s="232"/>
    </row>
    <row r="27" spans="1:8">
      <c r="A27" s="230"/>
      <c r="B27" s="231"/>
      <c r="C27" s="256"/>
      <c r="D27" s="231"/>
      <c r="E27" s="256"/>
      <c r="F27" s="231"/>
      <c r="G27" s="232"/>
    </row>
    <row r="28" spans="1:8" ht="97.5" customHeight="1" thickBot="1">
      <c r="A28" s="230"/>
      <c r="B28" s="231"/>
      <c r="C28" s="256"/>
      <c r="D28" s="231"/>
      <c r="E28" s="256"/>
      <c r="F28" s="231"/>
      <c r="G28" s="232"/>
    </row>
    <row r="29" spans="1:8" s="289" customFormat="1" ht="19.5" customHeight="1" thickBot="1">
      <c r="A29" s="284" t="s">
        <v>826</v>
      </c>
      <c r="B29" s="285"/>
      <c r="C29" s="285"/>
      <c r="D29" s="285"/>
      <c r="E29" s="286"/>
      <c r="F29" s="287">
        <f>'RR - ZTI VENKOVNI KANALIZACE2'!H34</f>
        <v>0</v>
      </c>
      <c r="G29" s="288"/>
    </row>
    <row r="30" spans="1:8">
      <c r="A30" s="230"/>
      <c r="B30" s="231"/>
      <c r="C30" s="231"/>
      <c r="D30" s="231"/>
      <c r="E30" s="231"/>
      <c r="F30" s="231"/>
      <c r="G30" s="232"/>
    </row>
    <row r="31" spans="1:8">
      <c r="A31" s="290" t="s">
        <v>827</v>
      </c>
      <c r="B31" s="291"/>
      <c r="C31" s="291"/>
      <c r="D31" s="291"/>
      <c r="E31" s="291"/>
      <c r="F31" s="291"/>
      <c r="G31" s="292"/>
      <c r="H31" s="229" t="s">
        <v>828</v>
      </c>
    </row>
    <row r="32" spans="1:8" ht="14.25" customHeight="1">
      <c r="A32" s="290"/>
      <c r="B32" s="684"/>
      <c r="C32" s="684"/>
      <c r="D32" s="684"/>
      <c r="E32" s="684"/>
      <c r="F32" s="684"/>
      <c r="G32" s="685"/>
      <c r="H32" s="229" t="s">
        <v>828</v>
      </c>
    </row>
    <row r="33" spans="1:8" ht="12.75" customHeight="1">
      <c r="A33" s="293"/>
      <c r="B33" s="684"/>
      <c r="C33" s="684"/>
      <c r="D33" s="684"/>
      <c r="E33" s="684"/>
      <c r="F33" s="684"/>
      <c r="G33" s="685"/>
      <c r="H33" s="229" t="s">
        <v>828</v>
      </c>
    </row>
    <row r="34" spans="1:8">
      <c r="A34" s="293"/>
      <c r="B34" s="684"/>
      <c r="C34" s="684"/>
      <c r="D34" s="684"/>
      <c r="E34" s="684"/>
      <c r="F34" s="684"/>
      <c r="G34" s="685"/>
      <c r="H34" s="229" t="s">
        <v>828</v>
      </c>
    </row>
    <row r="35" spans="1:8">
      <c r="A35" s="293"/>
      <c r="B35" s="684"/>
      <c r="C35" s="684"/>
      <c r="D35" s="684"/>
      <c r="E35" s="684"/>
      <c r="F35" s="684"/>
      <c r="G35" s="685"/>
      <c r="H35" s="229" t="s">
        <v>828</v>
      </c>
    </row>
    <row r="36" spans="1:8">
      <c r="A36" s="293"/>
      <c r="B36" s="684"/>
      <c r="C36" s="684"/>
      <c r="D36" s="684"/>
      <c r="E36" s="684"/>
      <c r="F36" s="684"/>
      <c r="G36" s="685"/>
      <c r="H36" s="229" t="s">
        <v>828</v>
      </c>
    </row>
    <row r="37" spans="1:8">
      <c r="A37" s="293"/>
      <c r="B37" s="684"/>
      <c r="C37" s="684"/>
      <c r="D37" s="684"/>
      <c r="E37" s="684"/>
      <c r="F37" s="684"/>
      <c r="G37" s="685"/>
      <c r="H37" s="229" t="s">
        <v>828</v>
      </c>
    </row>
    <row r="38" spans="1:8">
      <c r="A38" s="293"/>
      <c r="B38" s="684"/>
      <c r="C38" s="684"/>
      <c r="D38" s="684"/>
      <c r="E38" s="684"/>
      <c r="F38" s="684"/>
      <c r="G38" s="685"/>
      <c r="H38" s="229" t="s">
        <v>828</v>
      </c>
    </row>
    <row r="39" spans="1:8" ht="13.5" thickBot="1">
      <c r="A39" s="294"/>
      <c r="B39" s="686"/>
      <c r="C39" s="686"/>
      <c r="D39" s="686"/>
      <c r="E39" s="686"/>
      <c r="F39" s="686"/>
      <c r="G39" s="687"/>
      <c r="H39" s="229" t="s">
        <v>828</v>
      </c>
    </row>
    <row r="40" spans="1:8">
      <c r="B40" s="678"/>
      <c r="C40" s="678"/>
      <c r="D40" s="678"/>
      <c r="E40" s="678"/>
      <c r="F40" s="678"/>
      <c r="G40" s="678"/>
    </row>
    <row r="41" spans="1:8">
      <c r="B41" s="678"/>
      <c r="C41" s="678"/>
      <c r="D41" s="678"/>
      <c r="E41" s="678"/>
      <c r="F41" s="678"/>
      <c r="G41" s="678"/>
    </row>
    <row r="42" spans="1:8">
      <c r="B42" s="678"/>
      <c r="C42" s="678"/>
      <c r="D42" s="678"/>
      <c r="E42" s="678"/>
      <c r="F42" s="678"/>
      <c r="G42" s="678"/>
    </row>
    <row r="43" spans="1:8">
      <c r="B43" s="678"/>
      <c r="C43" s="678"/>
      <c r="D43" s="678"/>
      <c r="E43" s="678"/>
      <c r="F43" s="678"/>
      <c r="G43" s="678"/>
    </row>
    <row r="44" spans="1:8">
      <c r="B44" s="678"/>
      <c r="C44" s="678"/>
      <c r="D44" s="678"/>
      <c r="E44" s="678"/>
      <c r="F44" s="678"/>
      <c r="G44" s="678"/>
    </row>
    <row r="45" spans="1:8">
      <c r="B45" s="678"/>
      <c r="C45" s="678"/>
      <c r="D45" s="678"/>
      <c r="E45" s="678"/>
      <c r="F45" s="678"/>
      <c r="G45" s="678"/>
    </row>
    <row r="46" spans="1:8">
      <c r="B46" s="678"/>
      <c r="C46" s="678"/>
      <c r="D46" s="678"/>
      <c r="E46" s="678"/>
      <c r="F46" s="678"/>
      <c r="G46" s="678"/>
    </row>
    <row r="47" spans="1:8">
      <c r="B47" s="678"/>
      <c r="C47" s="678"/>
      <c r="D47" s="678"/>
      <c r="E47" s="678"/>
      <c r="F47" s="678"/>
      <c r="G47" s="678"/>
    </row>
    <row r="48" spans="1:8">
      <c r="B48" s="678"/>
      <c r="C48" s="678"/>
      <c r="D48" s="678"/>
      <c r="E48" s="678"/>
      <c r="F48" s="678"/>
      <c r="G48" s="678"/>
    </row>
    <row r="49" spans="2:7">
      <c r="B49" s="678"/>
      <c r="C49" s="678"/>
      <c r="D49" s="678"/>
      <c r="E49" s="678"/>
      <c r="F49" s="678"/>
      <c r="G49" s="678"/>
    </row>
  </sheetData>
  <sheetProtection password="DAFF" sheet="1" objects="1" scenarios="1"/>
  <mergeCells count="13">
    <mergeCell ref="B42:G42"/>
    <mergeCell ref="C7:D7"/>
    <mergeCell ref="E11:G11"/>
    <mergeCell ref="B32:G39"/>
    <mergeCell ref="B40:G40"/>
    <mergeCell ref="B41:G41"/>
    <mergeCell ref="B49:G49"/>
    <mergeCell ref="B43:G43"/>
    <mergeCell ref="B44:G44"/>
    <mergeCell ref="B45:G45"/>
    <mergeCell ref="B46:G46"/>
    <mergeCell ref="B47:G47"/>
    <mergeCell ref="B48:G4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8"/>
  <dimension ref="A1:CT105"/>
  <sheetViews>
    <sheetView showGridLines="0" showZeros="0" zoomScaleSheetLayoutView="100" workbookViewId="0">
      <selection activeCell="B18" sqref="B18"/>
    </sheetView>
  </sheetViews>
  <sheetFormatPr defaultRowHeight="12.75"/>
  <cols>
    <col min="1" max="1" width="5.33203125" style="296" customWidth="1"/>
    <col min="2" max="2" width="4.5" style="296" customWidth="1"/>
    <col min="3" max="3" width="14.1640625" style="296" customWidth="1"/>
    <col min="4" max="4" width="90" style="296" customWidth="1"/>
    <col min="5" max="5" width="5.33203125" style="296" customWidth="1"/>
    <col min="6" max="6" width="8.33203125" style="373" customWidth="1"/>
    <col min="7" max="7" width="11.5" style="296" customWidth="1"/>
    <col min="8" max="8" width="14.83203125" style="296" customWidth="1"/>
    <col min="9" max="16384" width="9.33203125" style="296"/>
  </cols>
  <sheetData>
    <row r="1" spans="1:98" ht="15.75">
      <c r="B1" s="700" t="s">
        <v>829</v>
      </c>
      <c r="C1" s="701"/>
      <c r="D1" s="701"/>
      <c r="E1" s="701"/>
      <c r="F1" s="701"/>
      <c r="G1" s="701"/>
      <c r="H1" s="702"/>
    </row>
    <row r="2" spans="1:98" ht="15.75" thickBot="1">
      <c r="B2" s="703" t="s">
        <v>830</v>
      </c>
      <c r="C2" s="704"/>
      <c r="D2" s="704"/>
      <c r="E2" s="704"/>
      <c r="F2" s="704"/>
      <c r="G2" s="704"/>
      <c r="H2" s="705"/>
    </row>
    <row r="3" spans="1:98" ht="13.5" thickTop="1">
      <c r="B3" s="694" t="s">
        <v>789</v>
      </c>
      <c r="C3" s="695"/>
      <c r="D3" s="297" t="str">
        <f>nazevstavby</f>
        <v>STŘEDNÍ ŠKOLA ŘEMESEL A ZÁKLADNÍ ŠKOLA HOŘICE</v>
      </c>
      <c r="E3" s="298"/>
      <c r="F3" s="299"/>
      <c r="G3" s="300"/>
      <c r="H3" s="301"/>
    </row>
    <row r="4" spans="1:98" ht="13.5" thickBot="1">
      <c r="B4" s="696" t="s">
        <v>785</v>
      </c>
      <c r="C4" s="697"/>
      <c r="D4" s="706" t="str">
        <f>nazevobjektu</f>
        <v>D.1.4.a) - ZAŘÍZENÍ PRO VYTÁPĚNÍ STAVEB</v>
      </c>
      <c r="E4" s="707"/>
      <c r="F4" s="707"/>
      <c r="G4" s="707"/>
      <c r="H4" s="708"/>
    </row>
    <row r="5" spans="1:98" ht="13.5" thickTop="1">
      <c r="B5" s="304"/>
      <c r="C5" s="305"/>
      <c r="D5" s="305"/>
      <c r="E5" s="306"/>
      <c r="F5" s="307"/>
      <c r="G5" s="306"/>
      <c r="H5" s="308"/>
    </row>
    <row r="6" spans="1:98" ht="12.95" customHeight="1">
      <c r="A6" s="369" t="s">
        <v>831</v>
      </c>
      <c r="B6" s="379" t="s">
        <v>832</v>
      </c>
      <c r="C6" s="380" t="s">
        <v>833</v>
      </c>
      <c r="D6" s="380" t="s">
        <v>834</v>
      </c>
      <c r="E6" s="380" t="s">
        <v>123</v>
      </c>
      <c r="F6" s="381" t="s">
        <v>835</v>
      </c>
      <c r="G6" s="380" t="s">
        <v>836</v>
      </c>
      <c r="H6" s="382" t="s">
        <v>837</v>
      </c>
    </row>
    <row r="7" spans="1:98" ht="12.95" customHeight="1">
      <c r="A7" s="369">
        <v>1</v>
      </c>
      <c r="B7" s="320" t="s">
        <v>838</v>
      </c>
      <c r="C7" s="321" t="s">
        <v>83</v>
      </c>
      <c r="D7" s="322" t="s">
        <v>970</v>
      </c>
      <c r="E7" s="323"/>
      <c r="F7" s="324"/>
      <c r="G7" s="324"/>
      <c r="H7" s="325"/>
      <c r="I7" s="326"/>
    </row>
    <row r="8" spans="1:98" ht="12.95" customHeight="1">
      <c r="A8" s="369">
        <f>A7+1</f>
        <v>2</v>
      </c>
      <c r="B8" s="327"/>
      <c r="C8" s="328"/>
      <c r="D8" s="329" t="s">
        <v>971</v>
      </c>
      <c r="E8" s="330" t="s">
        <v>141</v>
      </c>
      <c r="F8" s="331">
        <v>10</v>
      </c>
      <c r="G8" s="332"/>
      <c r="H8" s="333">
        <f>F8*G8</f>
        <v>0</v>
      </c>
      <c r="I8" s="385"/>
      <c r="AT8" s="296">
        <v>1</v>
      </c>
      <c r="AU8" s="296">
        <f>IF(AT8=1,H8,0)</f>
        <v>0</v>
      </c>
      <c r="AV8" s="296">
        <f>IF(AT8=2,H8,0)</f>
        <v>0</v>
      </c>
      <c r="AW8" s="296">
        <f>IF(AT8=3,H8,0)</f>
        <v>0</v>
      </c>
      <c r="AX8" s="296">
        <f>IF(AT8=4,H8,0)</f>
        <v>0</v>
      </c>
      <c r="AY8" s="296">
        <f>IF(AT8=5,H8,0)</f>
        <v>0</v>
      </c>
      <c r="CT8" s="296">
        <v>0</v>
      </c>
    </row>
    <row r="9" spans="1:98" ht="12.95" customHeight="1">
      <c r="A9" s="369">
        <f t="shared" ref="A9:A36" si="0">A8+1</f>
        <v>3</v>
      </c>
      <c r="B9" s="327"/>
      <c r="C9" s="386"/>
      <c r="D9" s="329" t="s">
        <v>972</v>
      </c>
      <c r="E9" s="330" t="s">
        <v>197</v>
      </c>
      <c r="F9" s="331">
        <v>40</v>
      </c>
      <c r="G9" s="332"/>
      <c r="H9" s="333">
        <f t="shared" ref="H9:H19" si="1">F9*G9</f>
        <v>0</v>
      </c>
      <c r="I9" s="385"/>
    </row>
    <row r="10" spans="1:98" ht="12.95" customHeight="1">
      <c r="A10" s="369">
        <f t="shared" si="0"/>
        <v>4</v>
      </c>
      <c r="B10" s="327"/>
      <c r="C10" s="386"/>
      <c r="D10" s="329" t="s">
        <v>973</v>
      </c>
      <c r="E10" s="330" t="s">
        <v>197</v>
      </c>
      <c r="F10" s="331">
        <v>40</v>
      </c>
      <c r="G10" s="332"/>
      <c r="H10" s="333">
        <f t="shared" si="1"/>
        <v>0</v>
      </c>
      <c r="I10" s="385"/>
    </row>
    <row r="11" spans="1:98" ht="12.95" customHeight="1">
      <c r="A11" s="369">
        <f t="shared" si="0"/>
        <v>5</v>
      </c>
      <c r="B11" s="327"/>
      <c r="C11" s="328"/>
      <c r="D11" s="329" t="s">
        <v>974</v>
      </c>
      <c r="E11" s="330" t="s">
        <v>141</v>
      </c>
      <c r="F11" s="331">
        <v>20</v>
      </c>
      <c r="G11" s="332"/>
      <c r="H11" s="333">
        <f t="shared" si="1"/>
        <v>0</v>
      </c>
      <c r="I11" s="385"/>
      <c r="AT11" s="296">
        <v>1</v>
      </c>
      <c r="AU11" s="296">
        <f>IF(AT11=1,H11,0)</f>
        <v>0</v>
      </c>
      <c r="AV11" s="296">
        <f>IF(AT11=2,H11,0)</f>
        <v>0</v>
      </c>
      <c r="AW11" s="296">
        <f>IF(AT11=3,H11,0)</f>
        <v>0</v>
      </c>
      <c r="AX11" s="296">
        <f>IF(AT11=4,H11,0)</f>
        <v>0</v>
      </c>
      <c r="AY11" s="296">
        <f>IF(AT11=5,H11,0)</f>
        <v>0</v>
      </c>
      <c r="CT11" s="296">
        <v>0</v>
      </c>
    </row>
    <row r="12" spans="1:98" ht="12.95" customHeight="1">
      <c r="A12" s="369">
        <f t="shared" si="0"/>
        <v>6</v>
      </c>
      <c r="B12" s="327"/>
      <c r="C12" s="328"/>
      <c r="D12" s="329" t="s">
        <v>975</v>
      </c>
      <c r="E12" s="330" t="s">
        <v>141</v>
      </c>
      <c r="F12" s="331">
        <v>2</v>
      </c>
      <c r="G12" s="332"/>
      <c r="H12" s="333">
        <f t="shared" si="1"/>
        <v>0</v>
      </c>
      <c r="I12" s="385"/>
    </row>
    <row r="13" spans="1:98" ht="12.95" customHeight="1">
      <c r="A13" s="369">
        <f t="shared" si="0"/>
        <v>7</v>
      </c>
      <c r="B13" s="327"/>
      <c r="C13" s="328"/>
      <c r="D13" s="329" t="s">
        <v>976</v>
      </c>
      <c r="E13" s="330" t="s">
        <v>141</v>
      </c>
      <c r="F13" s="331">
        <v>22</v>
      </c>
      <c r="G13" s="332"/>
      <c r="H13" s="333">
        <f t="shared" si="1"/>
        <v>0</v>
      </c>
      <c r="I13" s="385"/>
      <c r="AT13" s="296">
        <v>1</v>
      </c>
      <c r="AU13" s="296">
        <f t="shared" ref="AU13:AU18" si="2">IF(AT13=1,H13,0)</f>
        <v>0</v>
      </c>
      <c r="AV13" s="296">
        <f t="shared" ref="AV13:AV18" si="3">IF(AT13=2,H13,0)</f>
        <v>0</v>
      </c>
      <c r="AW13" s="296">
        <f t="shared" ref="AW13:AW18" si="4">IF(AT13=3,H13,0)</f>
        <v>0</v>
      </c>
      <c r="AX13" s="296">
        <f t="shared" ref="AX13:AX18" si="5">IF(AT13=4,H13,0)</f>
        <v>0</v>
      </c>
      <c r="AY13" s="296">
        <f t="shared" ref="AY13:AY18" si="6">IF(AT13=5,H13,0)</f>
        <v>0</v>
      </c>
      <c r="CT13" s="296">
        <v>0</v>
      </c>
    </row>
    <row r="14" spans="1:98" ht="12.95" customHeight="1">
      <c r="A14" s="369">
        <f t="shared" si="0"/>
        <v>8</v>
      </c>
      <c r="B14" s="327"/>
      <c r="C14" s="328"/>
      <c r="D14" s="329" t="s">
        <v>977</v>
      </c>
      <c r="E14" s="330" t="s">
        <v>141</v>
      </c>
      <c r="F14" s="331">
        <v>22</v>
      </c>
      <c r="G14" s="332"/>
      <c r="H14" s="333">
        <f t="shared" si="1"/>
        <v>0</v>
      </c>
      <c r="I14" s="385"/>
      <c r="AT14" s="296">
        <v>1</v>
      </c>
      <c r="AU14" s="296">
        <f t="shared" si="2"/>
        <v>0</v>
      </c>
      <c r="AV14" s="296">
        <f t="shared" si="3"/>
        <v>0</v>
      </c>
      <c r="AW14" s="296">
        <f t="shared" si="4"/>
        <v>0</v>
      </c>
      <c r="AX14" s="296">
        <f t="shared" si="5"/>
        <v>0</v>
      </c>
      <c r="AY14" s="296">
        <f t="shared" si="6"/>
        <v>0</v>
      </c>
      <c r="CT14" s="296">
        <v>0</v>
      </c>
    </row>
    <row r="15" spans="1:98" ht="12.95" customHeight="1">
      <c r="A15" s="369">
        <f t="shared" si="0"/>
        <v>9</v>
      </c>
      <c r="B15" s="327"/>
      <c r="C15" s="328"/>
      <c r="D15" s="329" t="s">
        <v>978</v>
      </c>
      <c r="E15" s="330" t="s">
        <v>141</v>
      </c>
      <c r="F15" s="331">
        <v>35</v>
      </c>
      <c r="G15" s="332"/>
      <c r="H15" s="333">
        <f t="shared" si="1"/>
        <v>0</v>
      </c>
      <c r="I15" s="385"/>
      <c r="AT15" s="296">
        <v>1</v>
      </c>
      <c r="AU15" s="296">
        <f t="shared" si="2"/>
        <v>0</v>
      </c>
      <c r="AV15" s="296">
        <f t="shared" si="3"/>
        <v>0</v>
      </c>
      <c r="AW15" s="296">
        <f t="shared" si="4"/>
        <v>0</v>
      </c>
      <c r="AX15" s="296">
        <f t="shared" si="5"/>
        <v>0</v>
      </c>
      <c r="AY15" s="296">
        <f t="shared" si="6"/>
        <v>0</v>
      </c>
      <c r="CT15" s="296">
        <v>0</v>
      </c>
    </row>
    <row r="16" spans="1:98" ht="12.95" customHeight="1">
      <c r="A16" s="369">
        <f t="shared" si="0"/>
        <v>10</v>
      </c>
      <c r="B16" s="327"/>
      <c r="C16" s="328"/>
      <c r="D16" s="329" t="s">
        <v>979</v>
      </c>
      <c r="E16" s="330" t="s">
        <v>141</v>
      </c>
      <c r="F16" s="331">
        <v>14</v>
      </c>
      <c r="G16" s="332"/>
      <c r="H16" s="333">
        <f t="shared" si="1"/>
        <v>0</v>
      </c>
      <c r="I16" s="385"/>
      <c r="AT16" s="296">
        <v>1</v>
      </c>
      <c r="AU16" s="296">
        <f t="shared" si="2"/>
        <v>0</v>
      </c>
      <c r="AV16" s="296">
        <f t="shared" si="3"/>
        <v>0</v>
      </c>
      <c r="AW16" s="296">
        <f t="shared" si="4"/>
        <v>0</v>
      </c>
      <c r="AX16" s="296">
        <f t="shared" si="5"/>
        <v>0</v>
      </c>
      <c r="AY16" s="296">
        <f t="shared" si="6"/>
        <v>0</v>
      </c>
      <c r="CT16" s="296">
        <v>0</v>
      </c>
    </row>
    <row r="17" spans="1:98" ht="12.95" customHeight="1">
      <c r="A17" s="369">
        <f t="shared" si="0"/>
        <v>11</v>
      </c>
      <c r="B17" s="327"/>
      <c r="C17" s="328"/>
      <c r="D17" s="329" t="s">
        <v>980</v>
      </c>
      <c r="E17" s="330" t="s">
        <v>141</v>
      </c>
      <c r="F17" s="331">
        <v>35</v>
      </c>
      <c r="G17" s="332"/>
      <c r="H17" s="333">
        <f t="shared" si="1"/>
        <v>0</v>
      </c>
      <c r="I17" s="385"/>
      <c r="AT17" s="296">
        <v>1</v>
      </c>
      <c r="AU17" s="296">
        <f t="shared" si="2"/>
        <v>0</v>
      </c>
      <c r="AV17" s="296">
        <f t="shared" si="3"/>
        <v>0</v>
      </c>
      <c r="AW17" s="296">
        <f t="shared" si="4"/>
        <v>0</v>
      </c>
      <c r="AX17" s="296">
        <f t="shared" si="5"/>
        <v>0</v>
      </c>
      <c r="AY17" s="296">
        <f t="shared" si="6"/>
        <v>0</v>
      </c>
      <c r="CT17" s="296">
        <v>0</v>
      </c>
    </row>
    <row r="18" spans="1:98" ht="12.75" customHeight="1">
      <c r="A18" s="369">
        <f t="shared" si="0"/>
        <v>12</v>
      </c>
      <c r="B18" s="327"/>
      <c r="C18" s="328"/>
      <c r="D18" s="329" t="s">
        <v>981</v>
      </c>
      <c r="E18" s="330" t="s">
        <v>982</v>
      </c>
      <c r="F18" s="331">
        <v>70</v>
      </c>
      <c r="G18" s="332"/>
      <c r="H18" s="333">
        <f t="shared" si="1"/>
        <v>0</v>
      </c>
      <c r="I18" s="385"/>
      <c r="AT18" s="296">
        <v>1</v>
      </c>
      <c r="AU18" s="296">
        <f t="shared" si="2"/>
        <v>0</v>
      </c>
      <c r="AV18" s="296">
        <f t="shared" si="3"/>
        <v>0</v>
      </c>
      <c r="AW18" s="296">
        <f t="shared" si="4"/>
        <v>0</v>
      </c>
      <c r="AX18" s="296">
        <f t="shared" si="5"/>
        <v>0</v>
      </c>
      <c r="AY18" s="296">
        <f t="shared" si="6"/>
        <v>0</v>
      </c>
      <c r="CT18" s="296">
        <v>1</v>
      </c>
    </row>
    <row r="19" spans="1:98" ht="12.75" customHeight="1">
      <c r="A19" s="369">
        <f t="shared" si="0"/>
        <v>13</v>
      </c>
      <c r="B19" s="327"/>
      <c r="C19" s="328"/>
      <c r="D19" s="384" t="s">
        <v>983</v>
      </c>
      <c r="E19" s="330" t="s">
        <v>154</v>
      </c>
      <c r="F19" s="331">
        <v>3</v>
      </c>
      <c r="G19" s="332"/>
      <c r="H19" s="333">
        <f t="shared" si="1"/>
        <v>0</v>
      </c>
      <c r="I19" s="385"/>
    </row>
    <row r="20" spans="1:98" ht="12.95" customHeight="1">
      <c r="A20" s="369">
        <f t="shared" si="0"/>
        <v>14</v>
      </c>
      <c r="B20" s="356"/>
      <c r="C20" s="334" t="s">
        <v>845</v>
      </c>
      <c r="D20" s="335" t="str">
        <f>CONCATENATE(C7," ",D7)</f>
        <v>1 Zemní práce (vnější i vnitřní)</v>
      </c>
      <c r="E20" s="336"/>
      <c r="F20" s="337"/>
      <c r="G20" s="354"/>
      <c r="H20" s="339">
        <f>SUM(H8:H19)</f>
        <v>0</v>
      </c>
      <c r="AU20" s="347">
        <f>SUM(AU7:AU18)</f>
        <v>0</v>
      </c>
      <c r="AV20" s="347">
        <f>SUM(AV7:AV18)</f>
        <v>0</v>
      </c>
      <c r="AW20" s="347">
        <f>SUM(AW7:AW18)</f>
        <v>0</v>
      </c>
      <c r="AX20" s="347">
        <f>SUM(AX7:AX18)</f>
        <v>0</v>
      </c>
      <c r="AY20" s="347">
        <f>SUM(AY7:AY18)</f>
        <v>0</v>
      </c>
    </row>
    <row r="21" spans="1:98" ht="12.95" customHeight="1">
      <c r="A21" s="369">
        <f t="shared" si="0"/>
        <v>15</v>
      </c>
      <c r="B21" s="320" t="s">
        <v>838</v>
      </c>
      <c r="C21" s="321" t="s">
        <v>150</v>
      </c>
      <c r="D21" s="322" t="s">
        <v>984</v>
      </c>
      <c r="E21" s="323"/>
      <c r="F21" s="324"/>
      <c r="G21" s="355"/>
      <c r="H21" s="325"/>
      <c r="AU21" s="347"/>
      <c r="AV21" s="347"/>
      <c r="AW21" s="347"/>
      <c r="AX21" s="347"/>
      <c r="AY21" s="347"/>
    </row>
    <row r="22" spans="1:98" ht="12.95" customHeight="1">
      <c r="A22" s="369">
        <f t="shared" si="0"/>
        <v>16</v>
      </c>
      <c r="B22" s="320"/>
      <c r="C22" s="321"/>
      <c r="D22" s="329" t="s">
        <v>985</v>
      </c>
      <c r="E22" s="330" t="s">
        <v>257</v>
      </c>
      <c r="F22" s="331">
        <v>20</v>
      </c>
      <c r="G22" s="332"/>
      <c r="H22" s="333">
        <f t="shared" ref="H22:H24" si="7">F22*G22</f>
        <v>0</v>
      </c>
      <c r="AU22" s="347"/>
      <c r="AV22" s="347"/>
      <c r="AW22" s="347"/>
      <c r="AX22" s="347"/>
      <c r="AY22" s="347"/>
    </row>
    <row r="23" spans="1:98" ht="12.95" customHeight="1">
      <c r="A23" s="369">
        <f t="shared" si="0"/>
        <v>17</v>
      </c>
      <c r="B23" s="320"/>
      <c r="C23" s="321"/>
      <c r="D23" s="329" t="s">
        <v>986</v>
      </c>
      <c r="E23" s="330" t="s">
        <v>154</v>
      </c>
      <c r="F23" s="331">
        <v>1</v>
      </c>
      <c r="G23" s="332"/>
      <c r="H23" s="333">
        <f t="shared" si="7"/>
        <v>0</v>
      </c>
      <c r="AU23" s="347"/>
      <c r="AV23" s="347"/>
      <c r="AW23" s="347"/>
      <c r="AX23" s="347"/>
      <c r="AY23" s="347"/>
    </row>
    <row r="24" spans="1:98" ht="12.95" customHeight="1">
      <c r="A24" s="369">
        <f t="shared" si="0"/>
        <v>18</v>
      </c>
      <c r="B24" s="320"/>
      <c r="C24" s="321"/>
      <c r="D24" s="329" t="s">
        <v>987</v>
      </c>
      <c r="E24" s="330" t="s">
        <v>257</v>
      </c>
      <c r="F24" s="331">
        <f>SUM(F22:F22)</f>
        <v>20</v>
      </c>
      <c r="G24" s="332"/>
      <c r="H24" s="333">
        <f t="shared" si="7"/>
        <v>0</v>
      </c>
      <c r="AU24" s="347"/>
      <c r="AV24" s="347"/>
      <c r="AW24" s="347"/>
      <c r="AX24" s="347"/>
      <c r="AY24" s="347"/>
    </row>
    <row r="25" spans="1:98" ht="12.95" customHeight="1">
      <c r="A25" s="369">
        <f t="shared" si="0"/>
        <v>19</v>
      </c>
      <c r="B25" s="356"/>
      <c r="C25" s="334" t="s">
        <v>845</v>
      </c>
      <c r="D25" s="335" t="str">
        <f>CONCATENATE(C21," ",D21)</f>
        <v>3 Trubní vedení - splašková kanalizace</v>
      </c>
      <c r="E25" s="336"/>
      <c r="F25" s="337"/>
      <c r="G25" s="354"/>
      <c r="H25" s="339">
        <f>SUM(H22:H24)</f>
        <v>0</v>
      </c>
      <c r="AU25" s="347"/>
      <c r="AV25" s="347"/>
      <c r="AW25" s="347"/>
      <c r="AX25" s="347"/>
      <c r="AY25" s="347"/>
    </row>
    <row r="26" spans="1:98" ht="12.95" customHeight="1">
      <c r="A26" s="369">
        <f t="shared" si="0"/>
        <v>20</v>
      </c>
      <c r="B26" s="320" t="s">
        <v>838</v>
      </c>
      <c r="C26" s="321" t="s">
        <v>644</v>
      </c>
      <c r="D26" s="322" t="s">
        <v>988</v>
      </c>
      <c r="E26" s="323"/>
      <c r="F26" s="324"/>
      <c r="G26" s="355"/>
      <c r="H26" s="325"/>
      <c r="AU26" s="347"/>
      <c r="AV26" s="347"/>
      <c r="AW26" s="347"/>
      <c r="AX26" s="347"/>
      <c r="AY26" s="347"/>
    </row>
    <row r="27" spans="1:98" ht="12.95" customHeight="1">
      <c r="A27" s="369">
        <f t="shared" si="0"/>
        <v>21</v>
      </c>
      <c r="B27" s="327"/>
      <c r="C27" s="328"/>
      <c r="D27" s="329" t="s">
        <v>989</v>
      </c>
      <c r="E27" s="330" t="s">
        <v>181</v>
      </c>
      <c r="F27" s="331">
        <v>5</v>
      </c>
      <c r="G27" s="332"/>
      <c r="H27" s="333">
        <f>F27*G27</f>
        <v>0</v>
      </c>
      <c r="AU27" s="347"/>
      <c r="AV27" s="347"/>
      <c r="AW27" s="347"/>
      <c r="AX27" s="347"/>
      <c r="AY27" s="347"/>
    </row>
    <row r="28" spans="1:98" ht="12.95" customHeight="1">
      <c r="A28" s="369">
        <f t="shared" si="0"/>
        <v>22</v>
      </c>
      <c r="B28" s="356"/>
      <c r="C28" s="334" t="s">
        <v>845</v>
      </c>
      <c r="D28" s="335" t="str">
        <f>CONCATENATE(C26," ",D26)</f>
        <v>99 Staveništní přesun hmot</v>
      </c>
      <c r="E28" s="336"/>
      <c r="F28" s="337"/>
      <c r="G28" s="354"/>
      <c r="H28" s="339">
        <f>H27</f>
        <v>0</v>
      </c>
      <c r="AU28" s="347"/>
      <c r="AV28" s="347"/>
      <c r="AW28" s="347"/>
      <c r="AX28" s="347"/>
      <c r="AY28" s="347"/>
    </row>
    <row r="29" spans="1:98">
      <c r="A29" s="369">
        <f t="shared" si="0"/>
        <v>23</v>
      </c>
      <c r="B29" s="320" t="s">
        <v>838</v>
      </c>
      <c r="C29" s="321"/>
      <c r="D29" s="322" t="s">
        <v>873</v>
      </c>
      <c r="E29" s="323"/>
      <c r="F29" s="324"/>
      <c r="G29" s="355"/>
      <c r="H29" s="325"/>
    </row>
    <row r="30" spans="1:98">
      <c r="A30" s="369">
        <f t="shared" si="0"/>
        <v>24</v>
      </c>
      <c r="B30" s="327"/>
      <c r="C30" s="328"/>
      <c r="D30" s="387" t="s">
        <v>874</v>
      </c>
      <c r="E30" s="330" t="s">
        <v>154</v>
      </c>
      <c r="F30" s="331">
        <v>1</v>
      </c>
      <c r="G30" s="332"/>
      <c r="H30" s="333">
        <f>F30*G30</f>
        <v>0</v>
      </c>
    </row>
    <row r="31" spans="1:98">
      <c r="A31" s="369">
        <f t="shared" si="0"/>
        <v>25</v>
      </c>
      <c r="B31" s="327"/>
      <c r="C31" s="328"/>
      <c r="D31" s="387" t="s">
        <v>990</v>
      </c>
      <c r="E31" s="330" t="s">
        <v>154</v>
      </c>
      <c r="F31" s="331">
        <v>1</v>
      </c>
      <c r="G31" s="332"/>
      <c r="H31" s="333">
        <f>F31*G31</f>
        <v>0</v>
      </c>
    </row>
    <row r="32" spans="1:98">
      <c r="A32" s="369">
        <f t="shared" si="0"/>
        <v>26</v>
      </c>
      <c r="B32" s="327"/>
      <c r="C32" s="328"/>
      <c r="D32" s="387" t="s">
        <v>875</v>
      </c>
      <c r="E32" s="330" t="s">
        <v>154</v>
      </c>
      <c r="F32" s="331">
        <v>1</v>
      </c>
      <c r="G32" s="332"/>
      <c r="H32" s="333">
        <f>F32*G32</f>
        <v>0</v>
      </c>
    </row>
    <row r="33" spans="1:8" ht="13.5" thickBot="1">
      <c r="A33" s="369">
        <f t="shared" si="0"/>
        <v>27</v>
      </c>
      <c r="B33" s="356"/>
      <c r="C33" s="334" t="s">
        <v>845</v>
      </c>
      <c r="D33" s="335" t="str">
        <f>CONCATENATE(C29," ",D29)</f>
        <v xml:space="preserve"> VRN + práce</v>
      </c>
      <c r="E33" s="336"/>
      <c r="F33" s="337"/>
      <c r="G33" s="337"/>
      <c r="H33" s="339">
        <f>SUM(H30:H32)</f>
        <v>0</v>
      </c>
    </row>
    <row r="34" spans="1:8" ht="13.5" thickBot="1">
      <c r="A34" s="369">
        <f t="shared" si="0"/>
        <v>28</v>
      </c>
      <c r="B34" s="358"/>
      <c r="C34" s="359"/>
      <c r="D34" s="360"/>
      <c r="E34" s="361"/>
      <c r="F34" s="362"/>
      <c r="G34" s="362"/>
      <c r="H34" s="363">
        <f>H33+H28+H25+H20</f>
        <v>0</v>
      </c>
    </row>
    <row r="35" spans="1:8">
      <c r="A35" s="369">
        <f t="shared" si="0"/>
        <v>29</v>
      </c>
      <c r="B35" s="358"/>
      <c r="C35" s="364"/>
      <c r="D35" s="360"/>
      <c r="E35" s="361"/>
      <c r="F35" s="362"/>
      <c r="G35" s="362"/>
      <c r="H35" s="365"/>
    </row>
    <row r="36" spans="1:8" ht="13.5" thickBot="1">
      <c r="A36" s="369">
        <f t="shared" si="0"/>
        <v>30</v>
      </c>
      <c r="B36" s="366"/>
      <c r="C36" s="367" t="s">
        <v>877</v>
      </c>
      <c r="D36" s="367"/>
      <c r="E36" s="367"/>
      <c r="F36" s="367"/>
      <c r="G36" s="367"/>
      <c r="H36" s="368"/>
    </row>
    <row r="37" spans="1:8">
      <c r="D37" s="370"/>
      <c r="F37" s="296"/>
    </row>
    <row r="38" spans="1:8">
      <c r="F38" s="296"/>
    </row>
    <row r="39" spans="1:8">
      <c r="F39" s="296"/>
    </row>
    <row r="40" spans="1:8">
      <c r="F40" s="296"/>
    </row>
    <row r="41" spans="1:8">
      <c r="F41" s="296"/>
    </row>
    <row r="42" spans="1:8">
      <c r="F42" s="296"/>
    </row>
    <row r="43" spans="1:8">
      <c r="F43" s="296"/>
    </row>
    <row r="44" spans="1:8">
      <c r="F44" s="296"/>
    </row>
    <row r="45" spans="1:8">
      <c r="F45" s="296"/>
    </row>
    <row r="46" spans="1:8">
      <c r="F46" s="296"/>
    </row>
    <row r="47" spans="1:8">
      <c r="F47" s="296"/>
    </row>
    <row r="48" spans="1:8">
      <c r="F48" s="296"/>
    </row>
    <row r="49" spans="2:8">
      <c r="F49" s="296"/>
    </row>
    <row r="50" spans="2:8">
      <c r="F50" s="296"/>
    </row>
    <row r="51" spans="2:8">
      <c r="F51" s="296"/>
    </row>
    <row r="52" spans="2:8">
      <c r="F52" s="296"/>
    </row>
    <row r="53" spans="2:8">
      <c r="F53" s="296"/>
    </row>
    <row r="54" spans="2:8">
      <c r="F54" s="296"/>
    </row>
    <row r="55" spans="2:8">
      <c r="F55" s="296"/>
    </row>
    <row r="56" spans="2:8">
      <c r="B56" s="371"/>
      <c r="C56" s="371"/>
      <c r="D56" s="371"/>
      <c r="E56" s="371"/>
      <c r="F56" s="371"/>
      <c r="G56" s="371"/>
      <c r="H56" s="371"/>
    </row>
    <row r="57" spans="2:8">
      <c r="B57" s="371"/>
      <c r="C57" s="371"/>
      <c r="D57" s="371"/>
      <c r="E57" s="371"/>
      <c r="F57" s="371"/>
      <c r="G57" s="371"/>
      <c r="H57" s="371"/>
    </row>
    <row r="58" spans="2:8">
      <c r="B58" s="371"/>
      <c r="C58" s="371"/>
      <c r="D58" s="371"/>
      <c r="E58" s="371"/>
      <c r="F58" s="371"/>
      <c r="G58" s="371"/>
      <c r="H58" s="371"/>
    </row>
    <row r="59" spans="2:8">
      <c r="B59" s="371"/>
      <c r="C59" s="371"/>
      <c r="D59" s="371"/>
      <c r="E59" s="371"/>
      <c r="F59" s="371"/>
      <c r="G59" s="371"/>
      <c r="H59" s="371"/>
    </row>
    <row r="60" spans="2:8">
      <c r="F60" s="296"/>
    </row>
    <row r="61" spans="2:8">
      <c r="F61" s="296"/>
    </row>
    <row r="62" spans="2:8">
      <c r="F62" s="296"/>
    </row>
    <row r="63" spans="2:8">
      <c r="F63" s="296"/>
    </row>
    <row r="64" spans="2:8">
      <c r="F64" s="296"/>
    </row>
    <row r="65" spans="6:6">
      <c r="F65" s="296"/>
    </row>
    <row r="66" spans="6:6">
      <c r="F66" s="296"/>
    </row>
    <row r="67" spans="6:6">
      <c r="F67" s="296"/>
    </row>
    <row r="68" spans="6:6">
      <c r="F68" s="296"/>
    </row>
    <row r="69" spans="6:6">
      <c r="F69" s="296"/>
    </row>
    <row r="70" spans="6:6">
      <c r="F70" s="296"/>
    </row>
    <row r="71" spans="6:6">
      <c r="F71" s="296"/>
    </row>
    <row r="72" spans="6:6">
      <c r="F72" s="296"/>
    </row>
    <row r="73" spans="6:6">
      <c r="F73" s="296"/>
    </row>
    <row r="74" spans="6:6">
      <c r="F74" s="296"/>
    </row>
    <row r="75" spans="6:6">
      <c r="F75" s="296"/>
    </row>
    <row r="76" spans="6:6">
      <c r="F76" s="296"/>
    </row>
    <row r="77" spans="6:6">
      <c r="F77" s="296"/>
    </row>
    <row r="78" spans="6:6">
      <c r="F78" s="296"/>
    </row>
    <row r="79" spans="6:6">
      <c r="F79" s="296"/>
    </row>
    <row r="80" spans="6:6">
      <c r="F80" s="296"/>
    </row>
    <row r="81" spans="2:8">
      <c r="F81" s="296"/>
    </row>
    <row r="82" spans="2:8">
      <c r="F82" s="296"/>
    </row>
    <row r="83" spans="2:8">
      <c r="F83" s="296"/>
    </row>
    <row r="84" spans="2:8">
      <c r="F84" s="296"/>
    </row>
    <row r="85" spans="2:8">
      <c r="F85" s="296"/>
    </row>
    <row r="86" spans="2:8">
      <c r="F86" s="296"/>
    </row>
    <row r="87" spans="2:8">
      <c r="F87" s="296"/>
    </row>
    <row r="88" spans="2:8">
      <c r="F88" s="296"/>
    </row>
    <row r="89" spans="2:8">
      <c r="F89" s="296"/>
    </row>
    <row r="90" spans="2:8">
      <c r="F90" s="296"/>
    </row>
    <row r="91" spans="2:8">
      <c r="B91" s="372"/>
      <c r="C91" s="372"/>
    </row>
    <row r="92" spans="2:8">
      <c r="B92" s="371"/>
      <c r="C92" s="371"/>
      <c r="D92" s="374"/>
      <c r="E92" s="374"/>
      <c r="F92" s="375"/>
      <c r="G92" s="374"/>
      <c r="H92" s="376"/>
    </row>
    <row r="93" spans="2:8">
      <c r="B93" s="377"/>
      <c r="C93" s="377"/>
      <c r="D93" s="371"/>
      <c r="E93" s="371"/>
      <c r="F93" s="378"/>
      <c r="G93" s="371"/>
      <c r="H93" s="371"/>
    </row>
    <row r="94" spans="2:8">
      <c r="B94" s="371"/>
      <c r="C94" s="371"/>
      <c r="D94" s="371"/>
      <c r="E94" s="371"/>
      <c r="F94" s="378"/>
      <c r="G94" s="371"/>
      <c r="H94" s="371"/>
    </row>
    <row r="95" spans="2:8">
      <c r="B95" s="371"/>
      <c r="C95" s="371"/>
      <c r="D95" s="371"/>
      <c r="E95" s="371"/>
      <c r="F95" s="378"/>
      <c r="G95" s="371"/>
      <c r="H95" s="371"/>
    </row>
    <row r="96" spans="2:8">
      <c r="B96" s="371"/>
      <c r="C96" s="371"/>
      <c r="D96" s="371"/>
      <c r="E96" s="371"/>
      <c r="F96" s="378"/>
      <c r="G96" s="371"/>
      <c r="H96" s="371"/>
    </row>
    <row r="97" spans="2:8">
      <c r="B97" s="371"/>
      <c r="C97" s="371"/>
      <c r="D97" s="371"/>
      <c r="E97" s="371"/>
      <c r="F97" s="378"/>
      <c r="G97" s="371"/>
      <c r="H97" s="371"/>
    </row>
    <row r="98" spans="2:8">
      <c r="B98" s="371"/>
      <c r="C98" s="371"/>
      <c r="D98" s="371"/>
      <c r="E98" s="371"/>
      <c r="F98" s="378"/>
      <c r="G98" s="371"/>
      <c r="H98" s="371"/>
    </row>
    <row r="99" spans="2:8">
      <c r="B99" s="371"/>
      <c r="C99" s="371"/>
      <c r="D99" s="371"/>
      <c r="E99" s="371"/>
      <c r="F99" s="378"/>
      <c r="G99" s="371"/>
      <c r="H99" s="371"/>
    </row>
    <row r="100" spans="2:8">
      <c r="B100" s="371"/>
      <c r="C100" s="371"/>
      <c r="D100" s="371"/>
      <c r="E100" s="371"/>
      <c r="F100" s="378"/>
      <c r="G100" s="371"/>
      <c r="H100" s="371"/>
    </row>
    <row r="101" spans="2:8">
      <c r="B101" s="371"/>
      <c r="C101" s="371"/>
      <c r="D101" s="371"/>
      <c r="E101" s="371"/>
      <c r="F101" s="378"/>
      <c r="G101" s="371"/>
      <c r="H101" s="371"/>
    </row>
    <row r="102" spans="2:8">
      <c r="B102" s="371"/>
      <c r="C102" s="371"/>
      <c r="D102" s="371"/>
      <c r="E102" s="371"/>
      <c r="F102" s="378"/>
      <c r="G102" s="371"/>
      <c r="H102" s="371"/>
    </row>
    <row r="103" spans="2:8">
      <c r="B103" s="371"/>
      <c r="C103" s="371"/>
      <c r="D103" s="371"/>
      <c r="E103" s="371"/>
      <c r="F103" s="378"/>
      <c r="G103" s="371"/>
      <c r="H103" s="371"/>
    </row>
    <row r="104" spans="2:8">
      <c r="B104" s="371"/>
      <c r="C104" s="371"/>
      <c r="D104" s="371"/>
      <c r="E104" s="371"/>
      <c r="F104" s="378"/>
      <c r="G104" s="371"/>
      <c r="H104" s="371"/>
    </row>
    <row r="105" spans="2:8">
      <c r="B105" s="371"/>
      <c r="C105" s="371"/>
      <c r="D105" s="371"/>
      <c r="E105" s="371"/>
      <c r="F105" s="378"/>
      <c r="G105" s="371"/>
      <c r="H105" s="371"/>
    </row>
  </sheetData>
  <sheetProtection password="DAFF" sheet="1" objects="1" scenarios="1"/>
  <mergeCells count="5">
    <mergeCell ref="B1:H1"/>
    <mergeCell ref="B2:H2"/>
    <mergeCell ref="B3:C3"/>
    <mergeCell ref="B4:C4"/>
    <mergeCell ref="D4:H4"/>
  </mergeCells>
  <printOptions gridLinesSet="0"/>
  <pageMargins left="0.59055118110236227" right="0.39370078740157483" top="0.19685039370078741" bottom="0.19685039370078741" header="0" footer="0.19685039370078741"/>
  <pageSetup paperSize="9" scale="61" orientation="landscape" horizontalDpi="300" r:id="rId1"/>
  <headerFooter alignWithMargins="0">
    <oddFooter>Stránka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9"/>
  <dimension ref="A1:BE49"/>
  <sheetViews>
    <sheetView showGridLines="0" view="pageBreakPreview" zoomScaleNormal="150" zoomScaleSheetLayoutView="100" workbookViewId="0">
      <selection activeCell="B18" sqref="B18"/>
    </sheetView>
  </sheetViews>
  <sheetFormatPr defaultRowHeight="12.75"/>
  <cols>
    <col min="1" max="1" width="2.33203125" style="229" customWidth="1"/>
    <col min="2" max="2" width="17.5" style="229" customWidth="1"/>
    <col min="3" max="3" width="18.5" style="229" customWidth="1"/>
    <col min="4" max="4" width="17" style="229" customWidth="1"/>
    <col min="5" max="5" width="15.83203125" style="229" customWidth="1"/>
    <col min="6" max="6" width="19.33203125" style="229" customWidth="1"/>
    <col min="7" max="7" width="17.83203125" style="229" customWidth="1"/>
    <col min="8" max="16384" width="9.33203125" style="229"/>
  </cols>
  <sheetData>
    <row r="1" spans="1:57" ht="21.75" customHeight="1">
      <c r="A1" s="226" t="s">
        <v>784</v>
      </c>
      <c r="B1" s="227"/>
      <c r="C1" s="227"/>
      <c r="D1" s="227"/>
      <c r="E1" s="227"/>
      <c r="F1" s="227"/>
      <c r="G1" s="228"/>
    </row>
    <row r="2" spans="1:57" ht="15" customHeight="1" thickBot="1">
      <c r="A2" s="230"/>
      <c r="B2" s="231"/>
      <c r="C2" s="231"/>
      <c r="D2" s="231"/>
      <c r="E2" s="231"/>
      <c r="F2" s="231"/>
      <c r="G2" s="232"/>
    </row>
    <row r="3" spans="1:57" ht="12.95" customHeight="1">
      <c r="A3" s="233" t="s">
        <v>785</v>
      </c>
      <c r="B3" s="234"/>
      <c r="C3" s="235" t="s">
        <v>786</v>
      </c>
      <c r="D3" s="235"/>
      <c r="E3" s="235"/>
      <c r="F3" s="235" t="s">
        <v>787</v>
      </c>
      <c r="G3" s="236"/>
    </row>
    <row r="4" spans="1:57" ht="12.95" customHeight="1">
      <c r="A4" s="237"/>
      <c r="B4" s="238"/>
      <c r="C4" s="239" t="s">
        <v>991</v>
      </c>
      <c r="D4" s="231"/>
      <c r="E4" s="231"/>
      <c r="F4" s="231"/>
      <c r="G4" s="232"/>
    </row>
    <row r="5" spans="1:57" ht="12.95" customHeight="1">
      <c r="A5" s="240" t="s">
        <v>789</v>
      </c>
      <c r="B5" s="241"/>
      <c r="C5" s="242" t="s">
        <v>790</v>
      </c>
      <c r="D5" s="242"/>
      <c r="E5" s="242"/>
      <c r="F5" s="243" t="s">
        <v>791</v>
      </c>
      <c r="G5" s="244"/>
    </row>
    <row r="6" spans="1:57" ht="12.95" customHeight="1">
      <c r="A6" s="245" t="s">
        <v>792</v>
      </c>
      <c r="B6" s="238"/>
      <c r="C6" s="231"/>
      <c r="D6" s="231"/>
      <c r="E6" s="231"/>
      <c r="F6" s="246"/>
      <c r="G6" s="232"/>
    </row>
    <row r="7" spans="1:57">
      <c r="A7" s="240" t="s">
        <v>793</v>
      </c>
      <c r="B7" s="242"/>
      <c r="C7" s="679" t="s">
        <v>794</v>
      </c>
      <c r="D7" s="680"/>
      <c r="E7" s="247" t="s">
        <v>795</v>
      </c>
      <c r="F7" s="248"/>
      <c r="G7" s="249"/>
      <c r="H7" s="250"/>
      <c r="I7" s="250"/>
    </row>
    <row r="8" spans="1:57">
      <c r="A8" s="240" t="s">
        <v>796</v>
      </c>
      <c r="B8" s="242"/>
      <c r="C8" s="251" t="s">
        <v>797</v>
      </c>
      <c r="D8" s="251"/>
      <c r="E8" s="243" t="s">
        <v>798</v>
      </c>
      <c r="F8" s="242"/>
      <c r="G8" s="252"/>
    </row>
    <row r="9" spans="1:57">
      <c r="A9" s="253" t="s">
        <v>799</v>
      </c>
      <c r="B9" s="251"/>
      <c r="C9" s="251"/>
      <c r="D9" s="251"/>
      <c r="E9" s="254" t="s">
        <v>800</v>
      </c>
      <c r="F9" s="251"/>
      <c r="G9" s="255"/>
    </row>
    <row r="10" spans="1:57">
      <c r="A10" s="230" t="s">
        <v>801</v>
      </c>
      <c r="B10" s="231"/>
      <c r="C10" s="231"/>
      <c r="D10" s="231"/>
      <c r="E10" s="256" t="s">
        <v>802</v>
      </c>
      <c r="F10" s="231"/>
      <c r="G10" s="232"/>
      <c r="BA10" s="257"/>
      <c r="BB10" s="257"/>
      <c r="BC10" s="257"/>
      <c r="BD10" s="257"/>
      <c r="BE10" s="257"/>
    </row>
    <row r="11" spans="1:57">
      <c r="A11" s="230" t="s">
        <v>803</v>
      </c>
      <c r="B11" s="231"/>
      <c r="C11" s="231"/>
      <c r="D11" s="231"/>
      <c r="E11" s="681" t="s">
        <v>804</v>
      </c>
      <c r="F11" s="682"/>
      <c r="G11" s="683"/>
    </row>
    <row r="12" spans="1:57" ht="28.5" customHeight="1" thickBot="1">
      <c r="A12" s="258" t="s">
        <v>805</v>
      </c>
      <c r="B12" s="259"/>
      <c r="C12" s="259"/>
      <c r="D12" s="259"/>
      <c r="E12" s="260"/>
      <c r="F12" s="260"/>
      <c r="G12" s="261"/>
    </row>
    <row r="13" spans="1:57" ht="17.25" customHeight="1" thickBot="1">
      <c r="A13" s="262" t="s">
        <v>806</v>
      </c>
      <c r="B13" s="263"/>
      <c r="C13" s="264"/>
      <c r="D13" s="265" t="s">
        <v>755</v>
      </c>
      <c r="E13" s="266"/>
      <c r="F13" s="266"/>
      <c r="G13" s="264"/>
    </row>
    <row r="14" spans="1:57" ht="15.95" customHeight="1">
      <c r="A14" s="267"/>
      <c r="B14" s="268" t="s">
        <v>807</v>
      </c>
      <c r="C14" s="269"/>
      <c r="D14" s="270"/>
      <c r="E14" s="271"/>
      <c r="F14" s="272"/>
      <c r="G14" s="269"/>
    </row>
    <row r="15" spans="1:57" ht="15.95" customHeight="1">
      <c r="A15" s="267" t="s">
        <v>808</v>
      </c>
      <c r="B15" s="268" t="s">
        <v>809</v>
      </c>
      <c r="C15" s="269"/>
      <c r="D15" s="253"/>
      <c r="E15" s="273"/>
      <c r="F15" s="274"/>
      <c r="G15" s="269"/>
    </row>
    <row r="16" spans="1:57" ht="15.95" customHeight="1">
      <c r="A16" s="267" t="s">
        <v>810</v>
      </c>
      <c r="B16" s="268" t="s">
        <v>811</v>
      </c>
      <c r="C16" s="269"/>
      <c r="D16" s="253"/>
      <c r="E16" s="273"/>
      <c r="F16" s="274"/>
      <c r="G16" s="269"/>
    </row>
    <row r="17" spans="1:8" ht="15.95" customHeight="1">
      <c r="A17" s="275" t="s">
        <v>812</v>
      </c>
      <c r="B17" s="268" t="s">
        <v>813</v>
      </c>
      <c r="C17" s="269"/>
      <c r="D17" s="253"/>
      <c r="E17" s="273"/>
      <c r="F17" s="274"/>
      <c r="G17" s="269"/>
    </row>
    <row r="18" spans="1:8" ht="15.95" customHeight="1">
      <c r="A18" s="276" t="s">
        <v>814</v>
      </c>
      <c r="B18" s="268"/>
      <c r="C18" s="269"/>
      <c r="D18" s="253"/>
      <c r="E18" s="273"/>
      <c r="F18" s="274"/>
      <c r="G18" s="269"/>
    </row>
    <row r="19" spans="1:8" ht="15.95" customHeight="1">
      <c r="A19" s="276"/>
      <c r="B19" s="268"/>
      <c r="C19" s="269"/>
      <c r="D19" s="253"/>
      <c r="E19" s="273"/>
      <c r="F19" s="274"/>
      <c r="G19" s="269"/>
    </row>
    <row r="20" spans="1:8" ht="15.95" customHeight="1">
      <c r="A20" s="276" t="s">
        <v>741</v>
      </c>
      <c r="B20" s="268"/>
      <c r="C20" s="269"/>
      <c r="D20" s="253"/>
      <c r="E20" s="273"/>
      <c r="F20" s="274"/>
      <c r="G20" s="269"/>
    </row>
    <row r="21" spans="1:8" ht="15.95" customHeight="1">
      <c r="A21" s="230" t="s">
        <v>815</v>
      </c>
      <c r="B21" s="231"/>
      <c r="C21" s="269"/>
      <c r="D21" s="253" t="s">
        <v>816</v>
      </c>
      <c r="E21" s="273"/>
      <c r="F21" s="274"/>
      <c r="G21" s="269"/>
    </row>
    <row r="22" spans="1:8" ht="15.95" customHeight="1" thickBot="1">
      <c r="A22" s="253" t="s">
        <v>817</v>
      </c>
      <c r="B22" s="251"/>
      <c r="C22" s="277"/>
      <c r="D22" s="278" t="s">
        <v>818</v>
      </c>
      <c r="E22" s="279"/>
      <c r="F22" s="280"/>
      <c r="G22" s="269"/>
    </row>
    <row r="23" spans="1:8">
      <c r="A23" s="233" t="s">
        <v>819</v>
      </c>
      <c r="B23" s="235"/>
      <c r="C23" s="281" t="s">
        <v>820</v>
      </c>
      <c r="D23" s="235"/>
      <c r="E23" s="281" t="s">
        <v>821</v>
      </c>
      <c r="F23" s="235"/>
      <c r="G23" s="236"/>
    </row>
    <row r="24" spans="1:8">
      <c r="A24" s="240"/>
      <c r="B24" s="242"/>
      <c r="C24" s="243" t="s">
        <v>822</v>
      </c>
      <c r="D24" s="242"/>
      <c r="E24" s="243" t="s">
        <v>822</v>
      </c>
      <c r="F24" s="242"/>
      <c r="G24" s="244"/>
    </row>
    <row r="25" spans="1:8">
      <c r="A25" s="230" t="s">
        <v>823</v>
      </c>
      <c r="B25" s="282"/>
      <c r="C25" s="256" t="s">
        <v>823</v>
      </c>
      <c r="D25" s="231"/>
      <c r="E25" s="256" t="s">
        <v>823</v>
      </c>
      <c r="F25" s="231"/>
      <c r="G25" s="232"/>
    </row>
    <row r="26" spans="1:8">
      <c r="A26" s="230"/>
      <c r="B26" s="283"/>
      <c r="C26" s="256" t="s">
        <v>824</v>
      </c>
      <c r="D26" s="231"/>
      <c r="E26" s="256" t="s">
        <v>825</v>
      </c>
      <c r="F26" s="231"/>
      <c r="G26" s="232"/>
    </row>
    <row r="27" spans="1:8">
      <c r="A27" s="230"/>
      <c r="B27" s="231"/>
      <c r="C27" s="256"/>
      <c r="D27" s="231"/>
      <c r="E27" s="256"/>
      <c r="F27" s="231"/>
      <c r="G27" s="232"/>
    </row>
    <row r="28" spans="1:8" ht="97.5" customHeight="1" thickBot="1">
      <c r="A28" s="230"/>
      <c r="B28" s="231"/>
      <c r="C28" s="256"/>
      <c r="D28" s="231"/>
      <c r="E28" s="256"/>
      <c r="F28" s="231"/>
      <c r="G28" s="232"/>
    </row>
    <row r="29" spans="1:8" s="289" customFormat="1" ht="19.5" customHeight="1" thickBot="1">
      <c r="A29" s="284" t="s">
        <v>826</v>
      </c>
      <c r="B29" s="285"/>
      <c r="C29" s="285"/>
      <c r="D29" s="285"/>
      <c r="E29" s="286"/>
      <c r="F29" s="287">
        <f>'RR - PLYN VNITRNI2'!H26</f>
        <v>0</v>
      </c>
      <c r="G29" s="288"/>
    </row>
    <row r="30" spans="1:8">
      <c r="A30" s="230"/>
      <c r="B30" s="231"/>
      <c r="C30" s="231"/>
      <c r="D30" s="231"/>
      <c r="E30" s="231"/>
      <c r="F30" s="231"/>
      <c r="G30" s="232"/>
    </row>
    <row r="31" spans="1:8">
      <c r="A31" s="290" t="s">
        <v>827</v>
      </c>
      <c r="B31" s="291"/>
      <c r="C31" s="291"/>
      <c r="D31" s="291"/>
      <c r="E31" s="291"/>
      <c r="F31" s="291"/>
      <c r="G31" s="292"/>
      <c r="H31" s="229" t="s">
        <v>828</v>
      </c>
    </row>
    <row r="32" spans="1:8" ht="14.25" customHeight="1">
      <c r="A32" s="290"/>
      <c r="B32" s="684"/>
      <c r="C32" s="684"/>
      <c r="D32" s="684"/>
      <c r="E32" s="684"/>
      <c r="F32" s="684"/>
      <c r="G32" s="685"/>
      <c r="H32" s="229" t="s">
        <v>828</v>
      </c>
    </row>
    <row r="33" spans="1:8" ht="12.75" customHeight="1">
      <c r="A33" s="293"/>
      <c r="B33" s="684"/>
      <c r="C33" s="684"/>
      <c r="D33" s="684"/>
      <c r="E33" s="684"/>
      <c r="F33" s="684"/>
      <c r="G33" s="685"/>
      <c r="H33" s="229" t="s">
        <v>828</v>
      </c>
    </row>
    <row r="34" spans="1:8">
      <c r="A34" s="293"/>
      <c r="B34" s="684"/>
      <c r="C34" s="684"/>
      <c r="D34" s="684"/>
      <c r="E34" s="684"/>
      <c r="F34" s="684"/>
      <c r="G34" s="685"/>
      <c r="H34" s="229" t="s">
        <v>828</v>
      </c>
    </row>
    <row r="35" spans="1:8">
      <c r="A35" s="293"/>
      <c r="B35" s="684"/>
      <c r="C35" s="684"/>
      <c r="D35" s="684"/>
      <c r="E35" s="684"/>
      <c r="F35" s="684"/>
      <c r="G35" s="685"/>
      <c r="H35" s="229" t="s">
        <v>828</v>
      </c>
    </row>
    <row r="36" spans="1:8">
      <c r="A36" s="293"/>
      <c r="B36" s="684"/>
      <c r="C36" s="684"/>
      <c r="D36" s="684"/>
      <c r="E36" s="684"/>
      <c r="F36" s="684"/>
      <c r="G36" s="685"/>
      <c r="H36" s="229" t="s">
        <v>828</v>
      </c>
    </row>
    <row r="37" spans="1:8">
      <c r="A37" s="293"/>
      <c r="B37" s="684"/>
      <c r="C37" s="684"/>
      <c r="D37" s="684"/>
      <c r="E37" s="684"/>
      <c r="F37" s="684"/>
      <c r="G37" s="685"/>
      <c r="H37" s="229" t="s">
        <v>828</v>
      </c>
    </row>
    <row r="38" spans="1:8">
      <c r="A38" s="293"/>
      <c r="B38" s="684"/>
      <c r="C38" s="684"/>
      <c r="D38" s="684"/>
      <c r="E38" s="684"/>
      <c r="F38" s="684"/>
      <c r="G38" s="685"/>
      <c r="H38" s="229" t="s">
        <v>828</v>
      </c>
    </row>
    <row r="39" spans="1:8" ht="13.5" thickBot="1">
      <c r="A39" s="294"/>
      <c r="B39" s="686"/>
      <c r="C39" s="686"/>
      <c r="D39" s="686"/>
      <c r="E39" s="686"/>
      <c r="F39" s="686"/>
      <c r="G39" s="687"/>
      <c r="H39" s="229" t="s">
        <v>828</v>
      </c>
    </row>
    <row r="40" spans="1:8">
      <c r="B40" s="678"/>
      <c r="C40" s="678"/>
      <c r="D40" s="678"/>
      <c r="E40" s="678"/>
      <c r="F40" s="678"/>
      <c r="G40" s="678"/>
    </row>
    <row r="41" spans="1:8">
      <c r="B41" s="678"/>
      <c r="C41" s="678"/>
      <c r="D41" s="678"/>
      <c r="E41" s="678"/>
      <c r="F41" s="678"/>
      <c r="G41" s="678"/>
    </row>
    <row r="42" spans="1:8">
      <c r="B42" s="678"/>
      <c r="C42" s="678"/>
      <c r="D42" s="678"/>
      <c r="E42" s="678"/>
      <c r="F42" s="678"/>
      <c r="G42" s="678"/>
    </row>
    <row r="43" spans="1:8">
      <c r="B43" s="678"/>
      <c r="C43" s="678"/>
      <c r="D43" s="678"/>
      <c r="E43" s="678"/>
      <c r="F43" s="678"/>
      <c r="G43" s="678"/>
    </row>
    <row r="44" spans="1:8">
      <c r="B44" s="678"/>
      <c r="C44" s="678"/>
      <c r="D44" s="678"/>
      <c r="E44" s="678"/>
      <c r="F44" s="678"/>
      <c r="G44" s="678"/>
    </row>
    <row r="45" spans="1:8">
      <c r="B45" s="678"/>
      <c r="C45" s="678"/>
      <c r="D45" s="678"/>
      <c r="E45" s="678"/>
      <c r="F45" s="678"/>
      <c r="G45" s="678"/>
    </row>
    <row r="46" spans="1:8">
      <c r="B46" s="678"/>
      <c r="C46" s="678"/>
      <c r="D46" s="678"/>
      <c r="E46" s="678"/>
      <c r="F46" s="678"/>
      <c r="G46" s="678"/>
    </row>
    <row r="47" spans="1:8">
      <c r="B47" s="678"/>
      <c r="C47" s="678"/>
      <c r="D47" s="678"/>
      <c r="E47" s="678"/>
      <c r="F47" s="678"/>
      <c r="G47" s="678"/>
    </row>
    <row r="48" spans="1:8">
      <c r="B48" s="678"/>
      <c r="C48" s="678"/>
      <c r="D48" s="678"/>
      <c r="E48" s="678"/>
      <c r="F48" s="678"/>
      <c r="G48" s="678"/>
    </row>
    <row r="49" spans="2:7">
      <c r="B49" s="678"/>
      <c r="C49" s="678"/>
      <c r="D49" s="678"/>
      <c r="E49" s="678"/>
      <c r="F49" s="678"/>
      <c r="G49" s="678"/>
    </row>
  </sheetData>
  <sheetProtection password="DAFF" sheet="1" objects="1" scenarios="1"/>
  <mergeCells count="13">
    <mergeCell ref="B42:G42"/>
    <mergeCell ref="C7:D7"/>
    <mergeCell ref="E11:G11"/>
    <mergeCell ref="B32:G39"/>
    <mergeCell ref="B40:G40"/>
    <mergeCell ref="B41:G41"/>
    <mergeCell ref="B49:G49"/>
    <mergeCell ref="B43:G43"/>
    <mergeCell ref="B44:G44"/>
    <mergeCell ref="B45:G45"/>
    <mergeCell ref="B46:G46"/>
    <mergeCell ref="B47:G47"/>
    <mergeCell ref="B48:G4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41</vt:i4>
      </vt:variant>
    </vt:vector>
  </HeadingPairs>
  <TitlesOfParts>
    <vt:vector size="55" baseType="lpstr">
      <vt:lpstr>Rekapitulace stavby</vt:lpstr>
      <vt:lpstr>HORICE 1 - SO-01-Vlastní ...</vt:lpstr>
      <vt:lpstr>RR - UT1</vt:lpstr>
      <vt:lpstr>RR - UT2</vt:lpstr>
      <vt:lpstr>RR - ZTI VNITRNI1</vt:lpstr>
      <vt:lpstr>RR - ZTI VNITRNI2</vt:lpstr>
      <vt:lpstr>RR - ZTI VENKOVNI KANALIZACE1</vt:lpstr>
      <vt:lpstr>RR - ZTI VENKOVNI KANALIZACE2</vt:lpstr>
      <vt:lpstr>RR - PLYN VNITRNI1</vt:lpstr>
      <vt:lpstr>RR - PLYN VNITRNI2</vt:lpstr>
      <vt:lpstr>RR - VZT</vt:lpstr>
      <vt:lpstr>RR - VZT2</vt:lpstr>
      <vt:lpstr>RR_EL - Souhrn</vt:lpstr>
      <vt:lpstr>RR_EL - Položky</vt:lpstr>
      <vt:lpstr>cisloobjektu</vt:lpstr>
      <vt:lpstr>Datum</vt:lpstr>
      <vt:lpstr>JKSO</vt:lpstr>
      <vt:lpstr>MJ</vt:lpstr>
      <vt:lpstr>nazevobjektu</vt:lpstr>
      <vt:lpstr>nazevstavby</vt:lpstr>
      <vt:lpstr>'HORICE 1 - SO-01-Vlastní ...'!Názvy_tisku</vt:lpstr>
      <vt:lpstr>'Rekapitulace stavby'!Názvy_tisku</vt:lpstr>
      <vt:lpstr>'RR - PLYN VNITRNI2'!Názvy_tisku</vt:lpstr>
      <vt:lpstr>'RR - UT2'!Názvy_tisku</vt:lpstr>
      <vt:lpstr>'RR - VZT'!Názvy_tisku</vt:lpstr>
      <vt:lpstr>'RR - VZT2'!Názvy_tisku</vt:lpstr>
      <vt:lpstr>'RR - ZTI VENKOVNI KANALIZACE2'!Názvy_tisku</vt:lpstr>
      <vt:lpstr>'RR - ZTI VNITRNI2'!Názvy_tisku</vt:lpstr>
      <vt:lpstr>Objednatel</vt:lpstr>
      <vt:lpstr>'HORICE 1 - SO-01-Vlastní ...'!Oblast_tisku</vt:lpstr>
      <vt:lpstr>'Rekapitulace stavby'!Oblast_tisku</vt:lpstr>
      <vt:lpstr>'RR - PLYN VNITRNI1'!Oblast_tisku</vt:lpstr>
      <vt:lpstr>'RR - PLYN VNITRNI2'!Oblast_tisku</vt:lpstr>
      <vt:lpstr>'RR - UT1'!Oblast_tisku</vt:lpstr>
      <vt:lpstr>'RR - UT2'!Oblast_tisku</vt:lpstr>
      <vt:lpstr>'RR - VZT'!Oblast_tisku</vt:lpstr>
      <vt:lpstr>'RR - VZT2'!Oblast_tisku</vt:lpstr>
      <vt:lpstr>'RR - ZTI VENKOVNI KANALIZACE1'!Oblast_tisku</vt:lpstr>
      <vt:lpstr>'RR - ZTI VENKOVNI KANALIZACE2'!Oblast_tisku</vt:lpstr>
      <vt:lpstr>'RR - ZTI VNITRNI1'!Oblast_tisku</vt:lpstr>
      <vt:lpstr>'RR - ZTI VNITRNI2'!Oblast_tisku</vt:lpstr>
      <vt:lpstr>'RR_EL - Položky'!Oblast_tisku</vt:lpstr>
      <vt:lpstr>'RR_EL - Souhrn'!Oblast_tisku</vt:lpstr>
      <vt:lpstr>PocetMJ</vt:lpstr>
      <vt:lpstr>Poznamka</vt:lpstr>
      <vt:lpstr>Projektant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MICHÁLEK\Michálek</dc:creator>
  <cp:lastModifiedBy>PRIDOS</cp:lastModifiedBy>
  <dcterms:created xsi:type="dcterms:W3CDTF">2023-01-05T09:22:06Z</dcterms:created>
  <dcterms:modified xsi:type="dcterms:W3CDTF">2023-02-28T07:27:55Z</dcterms:modified>
</cp:coreProperties>
</file>